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0" windowWidth="7770" windowHeight="9435" tabRatio="908" firstSheet="6" activeTab="9"/>
  </bookViews>
  <sheets>
    <sheet name="FBT.A02,B02 '08" sheetId="1" r:id="rId1"/>
    <sheet name="FBT.B02 '08" sheetId="2" r:id="rId2"/>
    <sheet name="FBT.B03 '08" sheetId="3" r:id="rId3"/>
    <sheet name="FBT.C '08" sheetId="4" r:id="rId4"/>
    <sheet name="S.01,H.04 '08" sheetId="5" r:id="rId5"/>
    <sheet name="H.02,S.02,S.03,S.05 '08" sheetId="6" r:id="rId6"/>
    <sheet name="darb.(a..ž) '08" sheetId="7" r:id="rId7"/>
    <sheet name="darb.(pagal balus) '08 " sheetId="8" r:id="rId8"/>
    <sheet name="darb.'04-'08" sheetId="9" r:id="rId9"/>
    <sheet name="sk.-darb. '08" sheetId="10" r:id="rId10"/>
    <sheet name="MII '08 publ.(sk.-darb.)" sheetId="11" r:id="rId11"/>
  </sheets>
  <definedNames/>
  <calcPr fullCalcOnLoad="1"/>
</workbook>
</file>

<file path=xl/sharedStrings.xml><?xml version="1.0" encoding="utf-8"?>
<sst xmlns="http://schemas.openxmlformats.org/spreadsheetml/2006/main" count="3797" uniqueCount="629">
  <si>
    <t>Vidmanto Bentkaus kviestinis pranešimas ,,Extentions of Hoeffoling's inequalities to unbounded random variables" konferencijoje " STATDEP2008: Statistics for Dependent Data", vykusioje Paryziuje 2008m., birzelio 4-7 dienomis</t>
  </si>
  <si>
    <t xml:space="preserve">Fundamentinės klasikinės Hoffdingo nelygybės žinomos aprėžtų dydžių atveju. V. Bentkus gavo šių nelygybių išplėstimus ir patikslinimus neaprėžtiems dydžiams. Panašių rezultatų iki šiol nebuvo gauta. </t>
  </si>
  <si>
    <t>S.05</t>
  </si>
  <si>
    <t>S.01</t>
  </si>
  <si>
    <t>H.04</t>
  </si>
  <si>
    <t xml:space="preserve">Publikacijos  tipas  </t>
  </si>
  <si>
    <t xml:space="preserve">Publikacijos tipas </t>
  </si>
  <si>
    <t>FBT. A02, B02</t>
  </si>
  <si>
    <t>Alonderis Romas</t>
  </si>
  <si>
    <t>Andrikonis Julius</t>
  </si>
  <si>
    <t>Belovas Igor</t>
  </si>
  <si>
    <t>Bernatavičienė Jolita</t>
  </si>
  <si>
    <t>Bentkus Vidmantas Kastytis</t>
  </si>
  <si>
    <t>Dzemydienė Dalė</t>
  </si>
  <si>
    <t>Garliauskas Algis</t>
  </si>
  <si>
    <t>Gylys Remigijus Petras</t>
  </si>
  <si>
    <t>Grigelionis Bronius</t>
  </si>
  <si>
    <t>Ivanauskas Feliksas</t>
  </si>
  <si>
    <t>Jakimauskas Gintautas</t>
  </si>
  <si>
    <t>Januškevičienė Olga</t>
  </si>
  <si>
    <t>Jukna Stasys</t>
  </si>
  <si>
    <t>Karbauskaitė Rasa</t>
  </si>
  <si>
    <t>Bakšajevas Aleksėjus</t>
  </si>
  <si>
    <t>Balys Vaidas</t>
  </si>
  <si>
    <t>Baronas Romas</t>
  </si>
  <si>
    <t>Bartkutė-Norkūnienė Vaida</t>
  </si>
  <si>
    <t>Baskas Antanas</t>
  </si>
  <si>
    <t>Bloznelis Mindaugas</t>
  </si>
  <si>
    <t>Bružaitė Kristina</t>
  </si>
  <si>
    <t>Dubickas Artūras</t>
  </si>
  <si>
    <t>Igumenov Aleksandr</t>
  </si>
  <si>
    <t>Jesevičiūtė Živilė</t>
  </si>
  <si>
    <t>Jevsikova Tatjana</t>
  </si>
  <si>
    <t>Kaklauskas Liudvikas</t>
  </si>
  <si>
    <t>Kamarauskas Juozas</t>
  </si>
  <si>
    <t>Krapavickaitė Danutė</t>
  </si>
  <si>
    <t>Kubilius Kęstutis</t>
  </si>
  <si>
    <t>Lipeikienė Joana</t>
  </si>
  <si>
    <t>Manstavičius Eugenijus</t>
  </si>
  <si>
    <t>Tiešis Vytautas</t>
  </si>
  <si>
    <t>Kaukėnas Jonas</t>
  </si>
  <si>
    <t>Kairytė Genė</t>
  </si>
  <si>
    <t>Statulevičius Vytautas</t>
  </si>
  <si>
    <t>Steišūnas Stasys</t>
  </si>
  <si>
    <t>Stupelis Liudvikas</t>
  </si>
  <si>
    <t>Mikulevičius Remigijus</t>
  </si>
  <si>
    <t>Keblikas Vaidas</t>
  </si>
  <si>
    <t>Skūpienė Jūratė</t>
  </si>
  <si>
    <t>Laurinčiukaitė Sigita</t>
  </si>
  <si>
    <t>Skripkauskas Mindaugas</t>
  </si>
  <si>
    <t>Ruzgas Tomas</t>
  </si>
  <si>
    <t>Jasutienė Eglė</t>
  </si>
  <si>
    <t>Pabarškaitė Židrina</t>
  </si>
  <si>
    <t>Lupeikienė Audronė</t>
  </si>
  <si>
    <t>Kazlauskas Jaunius</t>
  </si>
  <si>
    <t>Juodis Mindaugas</t>
  </si>
  <si>
    <t>Bagušytė Lina</t>
  </si>
  <si>
    <t>Baltrūnas Aleksandras</t>
  </si>
  <si>
    <t>Januškevičius Romanas</t>
  </si>
  <si>
    <t>Paškevičiūtė Lina</t>
  </si>
  <si>
    <t>Navickas Gediminas</t>
  </si>
  <si>
    <t>Pedzvičienė Sigita</t>
  </si>
  <si>
    <t>Markauskaitė Lina</t>
  </si>
  <si>
    <t>Lygutas Tomas</t>
  </si>
  <si>
    <t>Norvaišas Saulius</t>
  </si>
  <si>
    <t>Bakšys Donatas</t>
  </si>
  <si>
    <t>Gasperovič Jelena</t>
  </si>
  <si>
    <t>Giedrimas Vaidas</t>
  </si>
  <si>
    <t>Montvilas Algirdas</t>
  </si>
  <si>
    <t>Laucius Rimgaudas</t>
  </si>
  <si>
    <t>Kabašinskas Audrius</t>
  </si>
  <si>
    <t>Tamulevičius Gintautas</t>
  </si>
  <si>
    <t>Dzindzalieta Dainius</t>
  </si>
  <si>
    <t>Kočetkov Denis</t>
  </si>
  <si>
    <t>Putna Vytautas</t>
  </si>
  <si>
    <t>Židanavičiūtė Jurgita</t>
  </si>
  <si>
    <t>Tumasonis Romanas</t>
  </si>
  <si>
    <t>Čiukšys Donatas</t>
  </si>
  <si>
    <t>Žilinskas Kęstutis</t>
  </si>
  <si>
    <t>Darbėnas Žygimantas</t>
  </si>
  <si>
    <t>Felinskas Gražvydas</t>
  </si>
  <si>
    <t>Pozniakov Aleksej</t>
  </si>
  <si>
    <t>Saulevičius Donatas</t>
  </si>
  <si>
    <t>Šveikauskienė Daiva</t>
  </si>
  <si>
    <t>Laukaitis Algirdas</t>
  </si>
  <si>
    <t>Gaidukevičienė Rita</t>
  </si>
  <si>
    <t>Filipovič Mark</t>
  </si>
  <si>
    <t>Šiugždaitė Roma</t>
  </si>
  <si>
    <t>Andžius Remigijus</t>
  </si>
  <si>
    <t>Lapkauskaitė Laura</t>
  </si>
  <si>
    <t>Kavaliauskas Mindaugas</t>
  </si>
  <si>
    <t>Ošmianskij Vladislav</t>
  </si>
  <si>
    <t>S01,H04</t>
  </si>
  <si>
    <t xml:space="preserve">Tarptautinės konferencijos "Advanced Data Bases and Information Systems" rengiamos kiekvienais metais vis kitoje šalyje. Pagal šios konferencijos taisykles, konferenciją organizuoja programinis komitetas ir organizacinis komitetas. Programiniam komitetui vadovauja du pirmininkai (vienas iš Rytų Europos, kitas iš Vakarų Europos), kurie atsako už programinio komiteto sudarymą, konferencijos palaikymo kompiuterinės sistemos tvarkymą, pateiktų straipsnių recenzentų skyrimą, recenzavimo proceso organizavimą, galutinį pateiktų straipsnių vertinimą ir konferencijos darbų rinkinio parengimą, redagavimą ir publikavimą. Organizacinio komiteto pirmininkas atsako už dalyvių registravimą, apgyvendinimą, maitinimą, patalpas konferencijai ir pan. Visus tris pirmininkus skiria tarptautinis ADBIS valdymo komitetas. Konferencija ADBIS 2008 vyko Pori (Suomija) rugsėjo 5-9 dienomis, jos darbai išspausdinti Lecture Notes in Computer Science (Springer) 5207 tome, ISBN 978-3-540-85712-9. Vienu iš programinio komiteto pirmininkų buvo MII prof. Albertas Čaplinskas, kitu programinio komiteto pirmininku buvo Roma Tre universiteto (Roma, Italija) profesorius Paolo Atzeni, organizacinio komiteto pirmininku buvo Tampere universiteto (Suomija) profesorius Hannu Jaakkola. Prof. A. Čaplinskas buvo atsakingas už Rytų Europos, Centrinės Europos ir Rusijos mokslininkų parinkimą konferencijos programiniam komitetui (iš šio regiono į programinį komitetą buvo pakviesti 37 mokslininkai: Austrija 1, Bulgarija 2, Čekijos Respublika 6, Estija 3, Latvija 1, Lenkija 2, Lietuva 1, Makedonija 1, Rumunija 1, Rusija 5, Slovakija 1, Slovėnija 3, Suomija 7, Ukraina 2, Vengrija 1), susirašinėjimą su šiais programinio komiteto nariais, ir, kartu su prof. P. Atzeni, už recenzavimo organizavimą, pateiktų darbų aprobavimą, konferencijos darbų rinkinio sudarymą bei redagavimą. MII taip pat buvo atsakingas už konferencijos internetinės svetainės kūrimą ir palaikymą, už konferencijos palaikymo kompiuterinę sistemą ir konferencijos duomenų bazės tvarkymą. </t>
  </si>
  <si>
    <t>[Pileckas, Konstantinas]; Zajączkowski, W.     Global solvability for a large flux of a three-dimensional time dependent Navier-Stokes problem in a straight cylinder // Mathematical methods in the applied sciences. ISSN 0170-4214. Vol. 31, Iss. 13 (2008). p. 1607-1633. Prieiga per internetą: &lt;http://www3.interscience.wiley.com/journal/2197/home&gt;.</t>
  </si>
  <si>
    <t>[Pileckas, Konstantinas].     Global solvability in W_2^2,1-weighted spaces of the two-dimensional Navier-Stokes problem in domains with strip-like outlets to infinity // Journal of mathematical fluid mechanics. ISSN 1422-6928. Vol. 10, no. 2 (2008). p. 272-309. Prieiga per internetą: &lt;http://www.springerlink.com/link.asp?id=103365&gt;.</t>
  </si>
  <si>
    <t>[Pileckas, Konstantinas]; Zajączkowski, W.M.     Global solvability of the Cauchy problem for the Navier-Stokes equations in R^3 for some class of initial data // Mathematische Zeitschrift. ISSN 0025-5874. Vol. 260, no. 2 (2008). p. 305-327. Prieiga per internetą: &lt;http://www.springerlink.com/content/0025-5874&gt;.</t>
  </si>
  <si>
    <t>[Paulavičius, Remigijus]; [Žilinskas, Julius].     Improved Lipschitz bounds with the first norm for function values over multidimensional simplex // Mathematical modelling and analysis. ISSN 1392-6292. Vol. 13, Nr. 4 (2008). p. 553-563. Prieiga per internetą: &lt;http://inga.vgtu.lt/~art&gt;.</t>
  </si>
  <si>
    <t>Dzemydienė, Dalė; [Maskeliūnas, Saulius]; Dzemyda, Ignas.     Interoperability of information system components for monitoring sewage and intelligent analysis of water resources // Technological and economic development of economy. ISSN 1392-8619. Vol. 14, no. 3 (2008). p. 260-278. Prieiga per internetą: &lt;http://www.tede.vgtu.lt&gt;.</t>
  </si>
  <si>
    <t>[Mockus, Jonas].     Investigation of examples of e-education environment for scientific collaboration and distance graduate studies, Part 2 // Informatica. ISSN 0868-4952. Vol. 19, Iss. 1 (2008). p. 45-62. Prieiga per internetą: &lt;http://www.mii.lt/Informatica&gt;.</t>
  </si>
  <si>
    <t>[Ivanauskas, Feliksas]; [Baronas, Romas].     Numerical simulation of a plate-gap biosensor with an outer porous membrane // Simulation Modelling Practice and Theory. ISSN 1569-190X. Vol. 16, Iss. 8 (2008). p. 962-970. Prieiga per internetą: &lt;http://www.sciencedirect.com/science/journal/1569190X&gt;.</t>
  </si>
  <si>
    <t>0040-585X</t>
  </si>
  <si>
    <t>0031-8949</t>
  </si>
  <si>
    <t>0862-7940</t>
  </si>
  <si>
    <t>0047-259X</t>
  </si>
  <si>
    <t>inž.progr.</t>
  </si>
  <si>
    <t>laborantas</t>
  </si>
  <si>
    <t>vyriaus.m.d.(asoc.)</t>
  </si>
  <si>
    <t>j.m.d.</t>
  </si>
  <si>
    <t>[Sunklodas, Jonas Kazys].     On L_1 bounds for asymptotic normality of some weakly dependent random variables // Acta applicandae mathematicae. ISSN 0167-8019. Vol. 102, Iss. 1 (2008). p. 87-98. Prieiga per internetą: &lt;http://springerlink.metapress.com/link.asp?id=100230&gt;.</t>
  </si>
  <si>
    <t>[Grigelionis, Bronius].     On Pólya mixtures of multivariate Gaussian distributions // Statistics &amp; probability letters. ISSN 0167-7152. Vol. 78, Iss. 12 (2008). p. 1459-1465. Prieiga per internetą: &lt;http://www.sciencedirect.com/science/journal/01677152&gt;.</t>
  </si>
  <si>
    <t>[Plikusas, Aleksandras Ernestas].     Some overview of the ratio type estimators // Baltic-Nordic workshop on Survey sampling theory and methodology : August 25-29, 2008, Kuressaare, Estonia. Tallinn : Statistics Estonia, 2008. ISBN 978-9985-74-451-2. p. 133-137. Prieiga per internetą: &lt;http://www.ms.ut.ee/samp2008/present.html&gt;.</t>
  </si>
  <si>
    <t>&lt;vėluojanti&gt; [Jesevičiūtė, Živilė].     Tikrinių reikšmių uždavinys diferencialiniam operatoriui su nelokaliąja integraline sąlyga // Matematika ir matematinis modeliavimas. ISSN 1822-2757. [T.] 3 (2007). p. 22-26. Prieiga per internetą: &lt;http://leidykla.ktu.lt/main.php?zodis=Matematika+ir+matematinis+modeliavimas&amp;ID=64&amp;Paieska=1&gt;.</t>
  </si>
  <si>
    <t>[Molytė, Alma]; [Kurasova, Olga].     Vektorių kvantavimo metodo Neural-Gas tyrimas // 11-osios Lietuvos jaunųjų mokslininkų konferencijos "Mokslas - Lietuvos ateitis" : 2008 metų teminės konferencijos : Informatika : (2008 m. balandžio 9-11 d.) : straipsnių rinkinys. Vilnius : Technika, 2008. ISBN 978-9955-28-302-7. p. 198-205.</t>
  </si>
  <si>
    <t xml:space="preserve">Raudys Šarūnas </t>
  </si>
  <si>
    <t>Sapagovas Mifodijus</t>
  </si>
  <si>
    <t xml:space="preserve">Januškevičienė Olga </t>
  </si>
  <si>
    <t xml:space="preserve">Vilkienė Monika </t>
  </si>
  <si>
    <t xml:space="preserve">Gylys Remigijus Petras </t>
  </si>
  <si>
    <t xml:space="preserve">Andrikonis Julius </t>
  </si>
  <si>
    <t>Kleiza Vytautas</t>
  </si>
  <si>
    <t xml:space="preserve">Paliulionis Viktoras </t>
  </si>
  <si>
    <t xml:space="preserve">Pliuškevičienė Aida </t>
  </si>
  <si>
    <t xml:space="preserve">Kaklauskas Liudvikas </t>
  </si>
  <si>
    <t xml:space="preserve">Skujus Mindaugas </t>
  </si>
  <si>
    <t>[Pupeikis, Rimantas].     On the processing of decimated signals // Informatica. ISSN 0868-4952. Vol. 19, Iss. 4 (2008). p. 617-630. Prieiga per internetą: &lt;http://www.mii.lt/Informatica&gt;.</t>
  </si>
  <si>
    <t>[Laurinčikas, Antanas].     One transformation formula related to the Riemann zeta-function // Integral transforms and special functions. ISSN 1065-2469. Vol. 19, no. 8 (2008). p. 577-583. Prieiga per internetą: &lt;http://www.informaworld.com/openurl?genre=journal&amp;issn=1065-2469&gt;.</t>
  </si>
  <si>
    <t>1065-2469</t>
  </si>
  <si>
    <t>S.03</t>
  </si>
  <si>
    <t>B.03</t>
  </si>
  <si>
    <t>[Kurilov, Jevgenij]; [Kubilinskienė, Svetlana].     Interoperability framework for components of digital library of educational resources and services // Informacijos mokslai. ISSN 1392-0561. T. 44 (2008). p. 88-97. Prieiga per internetą: &lt;http://www.leidykla.eu/mokslo-darbai/informacijos-mokslai&gt;.</t>
  </si>
  <si>
    <t>[Kurilov, Jevgenij]; [Kubilinskienė, Svetlana].     Analysis of Lithuanian LOM repository strategies, standards and interoperability // CEUR Workshop Proceedings [Elektroninis išteklius]. ISSN 1613-0073. Vol. 385 (2008). p. 1-10. Prieiga per internetą: &lt;http://sunsite.informatik.rwth-aachen.de/Publications/CEUR-WS/&gt;.</t>
  </si>
  <si>
    <t>[Žilinskienė, Inga]; [Dagienė, Valentina].     Aritmetikos pradmenų mokymo metodai įvairiose šalyse // Lietuvos matematikos rinkinys : Lietuvos matematikų draugijos darbai. ISSN 0132-2818. T. 48/49 (2008). p. 154-158. Prieiga per internetą: &lt;http://www.mii.lt/index.php?siteaction=pages.browse&amp;page=lmj_lt&amp;lang=lt&gt;.</t>
  </si>
  <si>
    <t>[Sušinskas, Jurgis]; [Mačys, Juozas Juvencijus].     Faktorialų formulės ir kompiuterio pagalba // Lietuvos matematikos rinkinys : Lietuvos matematikų draugijos darbai. ISSN 0132-2818. T. 48/49 (2008). p. 137-141. Prieiga per internetą: &lt;http://www.mii.lt/index.php?siteaction=pages.browse&amp;page=lmj_lt&amp;lang=lt&gt;.</t>
  </si>
  <si>
    <t>[Dagienė, Valentina]; [Zajančkauskienė, Lina].     Informacinių technologijų konkursas "Bebras" // Informacinės ir komunikacinės technologijos mokykloje. Vilnius, 2008. p. 38-40.</t>
  </si>
  <si>
    <t>A02</t>
  </si>
  <si>
    <t>M</t>
  </si>
  <si>
    <t>Heiliö, Matti; [Mockus, Jonas].     Web based system for graduate studies: optimization, games and markets // Progress in Industrial Mathematics at ECMI 2006. Berlin ; Heidelberg : Springer, 2008. ISBN 978-3-540-71991-5. p. 741-745. Prieiga per internetą: &lt;http://www.springer.com/978-3-540-71991-5&gt;.</t>
  </si>
  <si>
    <t>[Jakimauskas, Gintautas]; [Radavičius, Marijus]; [Sušinskas, Jurgis].     A simple method for testing independence of high-dimensional random vectors // Austrian Journal of Statistics. ISSN 1026-597X. Vol. 37, no. 1 (2008). p. 101-108. Prieiga per internetą: &lt;http://www.stat.tugraz.at/AJS&gt;.</t>
  </si>
  <si>
    <t>[Pumputis, Dalius].     Calibrated and model-calibrated estimators of the finite population covariance // Baltic-Nordic workshop on Survey sampling theory and methodology : August 25-29, 2008, Kuressaare, Estonia. Tallinn : Statistics Estonia, 2008. ISBN 978-9985-74-451-2. p. 138-143. Prieiga per internetą: &lt;http://www.ms.ut.ee/samp2008/present.html&gt;.</t>
  </si>
  <si>
    <t>[Dzemydienė, Dalė]; [Maskeliūnas, Saulius]; Jacobsen, Kim.     Sustainable management of water resources based on web services and distributed data warehouses // Technological and economic development of economy. ISSN 1392-8619. Vol. 14, no. 1 (2008). p. 38-50. Prieiga per internetą: &lt;http://www.tede.vgtu.lt/&gt;.</t>
  </si>
  <si>
    <t>Koul, Hira L.; [Surgailis, Donatas].     Testing a sub-hypothesis in linear regression models with long memory covariates and errors // Applications of mathematics. ISSN 0862-7940. Vol. 53, no. 3 (2008). p. 235-248. Prieiga per internetą: &lt;http://www.springerlink.com/content/106587/?p=5badb4baa1dc46c88748b3fe35982ae1&amp;pi=0&gt;.</t>
  </si>
  <si>
    <t>[Sakalauskas, Leonidas]; Žilinskas, Kęstutis.     Epsilon-projection method for two-stage SLP // Lietuvos matematikos rinkinys : Lietuvos matematikų draugijos darbai. ISSN 0132-2818. T. 48/49 (2008). p. 320-326. Prieiga per internetą: &lt;http://www.mii.lt/index.php?siteaction=pages.browse&amp;page=lmj_lt&amp;lang=lt&gt;.</t>
  </si>
  <si>
    <t>[Paliulionis, Viktoras].     GIS tinklo paslaugų integravimas // Lietuvos matematikos rinkinys : Lietuvos matematikų draugijos darbai. ISSN 0132-2818. T. 48/49 (2008). p. 365-371. Prieiga per internetą: &lt;http://www.mii.lt/index.php?siteaction=pages.browse&amp;page=lmj_lt&amp;lang=lt&gt;.</t>
  </si>
  <si>
    <t>[Dagienė, Valentina].     Informacinių ir komunikacinių technologijų diegimo į Lietuvos švietimą strateginių tikslų ir uždavinių analizė // Lietuvos matematikos rinkinys : Lietuvos matematikų draugijos darbai. ISSN 0132-2818. T. 48/49 (2008). p. 348-353. Prieiga per internetą: &lt;http://www.mii.lt/index.php?siteaction=pages.browse&amp;page=lmj_lt&amp;lang=lt&gt;.</t>
  </si>
  <si>
    <t>[Ivanauskas, Feliksas]; Lapinskas, Remigijus; Žalakevičius, Mečislovas.     Klimato kaita ir paukščių pavasarinio atskridimo fenologija // Lietuvos matematikos rinkinys : Lietuvos matematikų draugijos darbai. ISSN 0132-2818. T. 48/49 (2008). p. 205-209. Prieiga per internetą: &lt;http://www.mii.lt/index.php?siteaction=pages.browse&amp;page=lmj_lt&amp;lang=lt&gt;.</t>
  </si>
  <si>
    <t>[Manstavičius, Eugenijus]; Norkūnienė, J.     An analogue of Feller’s theorem for logarithmic combinatorial assemblies // Lithuanian mathematical journal. ISSN 0363-1672. Vol. 48, no. 4 (2008). p. 405-417. Prieiga per internetą: &lt;http://www.kluweronline.com/issn/0363-1672/contents&gt;.</t>
  </si>
  <si>
    <t>[Sapagovas, Mifodijus].     Difference method of increased order of accuracy for the Poisson equation with nonlocal conditions // Differential equations. ISSN 0012-2661. Vol. 44, Iss. 7 (2008). p. 1018-1028. Prieiga per internetą: &lt;http://www.springerlink.com/content/106283/&gt;.</t>
  </si>
  <si>
    <t>0012-2661</t>
  </si>
  <si>
    <t>Balinskaitė, Violeta; [Laurinčikas, Antanas].     Discrete limit theorems for the Mellin transform of the Riemann zeta-function // Acta arithmetica. ISSN 0065-1036. Vol. 131, no. 1 (2008). p. 29-42. Prieiga per internetą: &lt;http://journals.impan.gov.pl/aa/all.html&gt;.</t>
  </si>
  <si>
    <t>0065-1036</t>
  </si>
  <si>
    <t xml:space="preserve">Dzemydienė Dalė </t>
  </si>
  <si>
    <t xml:space="preserve">Bružaitė Kristina </t>
  </si>
  <si>
    <t xml:space="preserve">Vaičiulis Marijus </t>
  </si>
  <si>
    <t xml:space="preserve">Garliauskas Algis </t>
  </si>
  <si>
    <t>DAS</t>
  </si>
  <si>
    <t>Vaičiulis Marijus</t>
  </si>
  <si>
    <t xml:space="preserve">Treigys Povilas </t>
  </si>
  <si>
    <t>Šaltenis Vydūnas</t>
  </si>
  <si>
    <t xml:space="preserve">Dzemyda Gintautas </t>
  </si>
  <si>
    <t>Dzemyda Gintautas</t>
  </si>
  <si>
    <t xml:space="preserve">Štikonienė Olga </t>
  </si>
  <si>
    <t xml:space="preserve">Štikonas Artūras </t>
  </si>
  <si>
    <t xml:space="preserve">Ivanikovas Sergėjus </t>
  </si>
  <si>
    <t>Medvedev Viktor</t>
  </si>
  <si>
    <t xml:space="preserve">Plikusas Aleksandras Ernestas </t>
  </si>
  <si>
    <t>Pumputis Dalius</t>
  </si>
  <si>
    <t>Žilinskas Antanas</t>
  </si>
  <si>
    <t>Statulevičienė Aldona</t>
  </si>
  <si>
    <t>Leipus Remigijus</t>
  </si>
  <si>
    <t>Šiaulys Jonas</t>
  </si>
  <si>
    <t xml:space="preserve">Belov Igor </t>
  </si>
  <si>
    <t>Maskeliūnas Saulius</t>
  </si>
  <si>
    <t>[Bartkutė, Vaida].     Stochastic approximation algorithms for support vector machines semi-supervised binary classification // Lietuvos matematikos rinkinys : Lietuvos matematikų draugijos darbai. ISSN 0132-2818. T. 48/49 (2008). p. 299-305. Prieiga per internetą: &lt;http://www.mii.lt/index.php?siteaction=pages.browse&amp;page=lmj_lt&amp;lang=lt&gt;.</t>
  </si>
  <si>
    <t>[Norvidas, Saulius].     On exposed functions in Bernstein spaces // Lithuanian mathematical journal. ISSN 0363-1672. Vol. 48, no. 4 (2008). p. 427-437. Prieiga per internetą: &lt;http://www.kluweronline.com/issn/0363-1672/contents&gt;.</t>
  </si>
  <si>
    <t>[Grigas, Gintautas].     Kompiuterijos leksika ir terminija // Santalka. ISSN 1822-430X. T. 16, Nr. 2 (2008). p. 31-39. Prieiga per internetą: &lt;http://www.coactivity.vgtu.lt&gt;.</t>
  </si>
  <si>
    <t>MLA;  SocINDEX with Full Text.</t>
  </si>
  <si>
    <t>Institucijos autoriaus indėlis</t>
  </si>
  <si>
    <t>Grigas Gintautas (emeritas)</t>
  </si>
  <si>
    <t>Jukna Stasys (asocijuotas)</t>
  </si>
  <si>
    <t>Zajančkauskienė Lina</t>
  </si>
  <si>
    <t>Mockus Jonas</t>
  </si>
  <si>
    <t>[Zajančkauskienė, Lina].     Mokymosi galimybių didinimas kurčiųjų ir neprigirdinčiųjų mokymui ir mokymuisi taikant IKT // Informacinės ir komunikacinės technologijos mokykloje. Vilnius, 2008. p. 177-179.
Neatitinka minimalios apimties</t>
  </si>
  <si>
    <t>[Dagienė, Valentina]; [Zajančkauskienė, Lina].     Į informatikos gelmes - su Bite Baite // Informacinės ir komunikacinės technologijos mokykloje. Vilnius, 2008. p. 41-43.
Neatitinka minimalios apimties</t>
  </si>
  <si>
    <t>[Dagienė, Valentina]; [Zajančkauskienė, Lina].     Informacinių technologijų konkursas "Bebras" // Informacinės ir komunikacinės technologijos mokykloje. Vilnius, 2008. p. 38-40.
Neatitinka minimalios apimties</t>
  </si>
  <si>
    <t>[Mačys, Juozas Juvencijus].     On some irrationalities // Lithuanian mathematical journal. ISSN 0363-1672. Vol. 48, no. 4 (2008). p. 401-404. Prieiga per internetą: &lt;http://www.kluweronline.com/issn/0363-1672/contents&gt;.</t>
  </si>
  <si>
    <t>[Minkevičius, Saulius].     On the analysis of the virtual waiting time in open queueing networks // Acta applicandae mathematicae. ISSN 0167-8019. Vol. 104, Iss. 3 (2008). p. 271-285. Prieiga per internetą: &lt;http://springerlink.metapress.com/link.asp?id=100230&gt;.</t>
  </si>
  <si>
    <t>[Statulevičienė, Aldona]; [Leipus, Remigijus]; [Šiaulys, Jonas].     Tail behavior of random sums under consistent variation with applications to the compound renewal risk model // Extremes. ISSN 1386-1999. Vol. 11, no. 3 (2008). p. 261-279. Prieiga per internetą: &lt;http://www.springer.com/statistics/journal/10687&gt;.</t>
  </si>
  <si>
    <t>[Belov, Igor]; Garbaliauskienė, Virginija; Ivanauskaitė, Rūta.     The discrete universality of the derivatives of L-functions of elliptic curves // Šiauliai mathematical seminar. ISSN 1822-511X. Vol. 3(11) (2008). p. 53-59. Prieiga per internetą: &lt;http://siauliaims.su.lt/index.al&gt;.</t>
  </si>
  <si>
    <t>[Dzemydienė, Dalė]; [Maskeliūnas, Saulius].     An approach for decision support system design for evaluation of water contamination processes // The international conference Modelling of business, industrial and transport systems : May 7-10, 2008, Riga, Latvia. Riga : Transport and Telecommunications Institute, 2008. ISBN 978-9984-818-04-7. p. 197-203.</t>
  </si>
  <si>
    <t>[Treigys, Povilas]; [Šaltenis, Vydūnas]; [Dzemyda, Gintautas]; Barzdžiukas, Valerijus; Paunksnis, Alvydas.     Automated optic nerve disc parameterization // Informatica. ISSN 0868-4952. Vol. 19, Iss. 3 (2008). p. 403-420. Prieiga per internetą: &lt;http://www.mii.lt/Informatica&gt;.</t>
  </si>
  <si>
    <t>[Bentkus, Vidmantas Kastytis]; [Juškevičius, Tomas].     Bounds for tail probabilities of martingales using skewness and kurtosis // Lithuanian mathematical journal. ISSN 0363-1672. Vol. 48, no.1 (2008). p. 30-37. Prieiga per internetą: &lt;http://www.kluweronline.com/issn/0363-1672/contents&gt;.</t>
  </si>
  <si>
    <t>[Žilinskas, Julius].     Branch and bound with simplicial partitions for global optimization // Mathematical modelling and analysis. ISSN 1392-6292. Vol. 13, Nr. 1 (2008). p. 145-159. Prieiga per internetą: &lt;http://inga.vgtu.lt/~art&gt;.</t>
  </si>
  <si>
    <t>[Norvaiša, Rimas]; [Račkauskas, Alfredas].     Convergence in law of partial sum processes in p-variation norm // Lithuanian mathematical journal. ISSN 0363-1672. Vol. 48, no. 2 (2008). p. 212-227. Prieiga per internetą: &lt;http://www.kluweronline.com/issn/0363-1672/contents&gt;.</t>
  </si>
  <si>
    <t>Petkus, Tomas; [Filatovas, Ernestas].     Decision making solve multiple criteria optimization problems in computer networks // Information technology and control. ISSN 1392-124X. Vol. 37, no. 1 (2008). p. 63-68. Prieiga per internetą: &lt;http://itc.ktu.lt&gt;.</t>
  </si>
  <si>
    <t>[Bloznelis, Mindaugas].     Degree distribution of a typical vertex in a general random intersection graph // Lithuanian mathematical journal. ISSN 0363-1672. Vol. 48, no. 1 (2008). p. 38-45. Prieiga per internetą: &lt;http://www.kluweronline.com/issn/0363-1672/contents&gt;.</t>
  </si>
  <si>
    <t>[Alonderis, Romas].     A coding method for a sequent calculus of propositional logic // Lithuanian mathematical journal. ISSN 0363-1672. Vol. 48, no. 2 (2008). p. 123-136. Prieiga per internetą: &lt;http://www.kluweronline.com/issn/0363-1672/contents&gt;.</t>
  </si>
  <si>
    <t>[Žilinskas, Antanas]; [Žilinskas, Julius].     A hybrid method for multidimensional scaling using city-block distances // Mathematical methods of operations research. ISSN 1432-2994. Vol. 68, Iss. 3 (2008). p. 429-443. Prieiga per internetą: &lt;http://www.springerlink.com/content/102510/?p=f9a885a5d9bb4b9da2b6f89998efbcea&amp;pi=0&gt;.</t>
  </si>
  <si>
    <t>[Dubickas, Artūras].     An approximation by lacunary sequence of vectors // Combinatorics, probability and computing. ISSN 0963-5483. Vol. 17, Iss. 3 (2008). p. 339-345. Prieiga per internetą: &lt;http://journals.cambridge.org/action/displayJournal?jid=CPC&gt;.</t>
  </si>
  <si>
    <t>[Dubickas, Artūras].     An estimate for the probability of dependent events // Statistics &amp; probability letters. ISSN 0167-7152. Vol. 78, Iss. 17 (2008). p. 2839-2843. Prieiga per internetą: &lt;http://www.sciencedirect.com/science/journal/01677152&gt;.</t>
  </si>
  <si>
    <t>[Bentkus, Vidmantas Kastytis].     An extension of the Hoeffding inequality to unbounded random variables // Lithuanian mathematical journal. ISSN 0363-1672. Vol. 48, no. 2 (2008). p. 137-157. Prieiga per internetą: &lt;http://www.kluweronline.com/issn/0363-1672/contents&gt;.</t>
  </si>
  <si>
    <t>[Igumenov, Aleksandr]; Petkus, Tomas.     Analysis of parallel calculations in computer network // Information technology and control. ISSN 1392-124X. Vol. 37, no. 1 (2008). p. 57-62. Prieiga per internetą: &lt;http://itc.ktu.lt&gt;.</t>
  </si>
  <si>
    <t>IF(Z)</t>
  </si>
  <si>
    <t>IF(MK)</t>
  </si>
  <si>
    <t>[Dagienė, Valentina].     The BEBRAS contest on informatics and computer literacy – students’ drive to science education // Joint open and working IFIP conference: ICT and learning for the net generation [Elektroninis išteklius] : 7-10 July 2008, The Saujana Kuala Lumpur. Kuala Lumpur, Malaysia : Open university Malaysia, 2008. ISBN 978-3-901882-29-6. p. 214-223. Prieiga per internetą: &lt;http://dl.ifip.org/iojs/index.php/ifip/issue/view/41&gt;.</t>
  </si>
  <si>
    <t>978-3-901882-29-6</t>
  </si>
  <si>
    <t>Ivanikovas Sergėjus</t>
  </si>
  <si>
    <t>Tankelevičienė  Lina</t>
  </si>
  <si>
    <t xml:space="preserve">Bernatavičienė Jolita </t>
  </si>
  <si>
    <t>Kurasova Olga</t>
  </si>
  <si>
    <t xml:space="preserve">Karbauskaitė Rasa </t>
  </si>
  <si>
    <t xml:space="preserve">Marcinkevičius Virginijus </t>
  </si>
  <si>
    <t xml:space="preserve">Sakalauskas Leonidas </t>
  </si>
  <si>
    <t xml:space="preserve">Žilinskas Julius </t>
  </si>
  <si>
    <t xml:space="preserve">Jakimauskas Gintautas </t>
  </si>
  <si>
    <t>Radavičius Marijus</t>
  </si>
  <si>
    <t>Sušinskas Jurgis</t>
  </si>
  <si>
    <t xml:space="preserve">Pumputis Dalius </t>
  </si>
  <si>
    <t xml:space="preserve">Balys Vaidas </t>
  </si>
  <si>
    <t xml:space="preserve">Rudzkis Rimantas </t>
  </si>
  <si>
    <t xml:space="preserve">Krapavickaitė Danutė </t>
  </si>
  <si>
    <t xml:space="preserve">Sušinskas Jurgis </t>
  </si>
  <si>
    <t xml:space="preserve">Mačys Juozas Juvencijus </t>
  </si>
  <si>
    <t xml:space="preserve">Jesevičiūtė Živilė </t>
  </si>
  <si>
    <t>Molytė Alma</t>
  </si>
  <si>
    <t xml:space="preserve">Savulionis Dainius </t>
  </si>
  <si>
    <t>&lt;vėluojanti&gt; [Plikusas, Aleksandras Ernestas]; [Pumputis, Dalius].     On the estimation of variance of calibrated estimators of the population covariance // Statistics in transition. ISSN 1234-7655. Vol. 8, Nr. 3 (2007). p. 475-486. Prieiga per internetą: &lt;http://www.stat.gov.pl/gus/45_2638_PLK_HTML.htm&gt;.</t>
  </si>
  <si>
    <t>[Žilinskas, Antanas]; [Mackutė, Aušra].     Parametric optimization in a two criteria optimal control problem // System science. ISSN 0137-1223. Vol. 34, no. 1 (2008). p. 127-132. Prieiga per internetą: &lt;http://www.systems-science.pwr.wroc.pl/index.php&gt;.</t>
  </si>
  <si>
    <t>0042-8841</t>
  </si>
  <si>
    <t>[Raudys, Šarūnas]; Justickis, Viktoras.    Закон Йеркса-Додсона: связь между стимулированием и успешностью научения // Вопросы психологии. ISSN 0042-8841. 2008, [№] 3. p. 119-126. Prieiga per internetą: &lt;http://www.voppsy.ru/&gt;.</t>
  </si>
  <si>
    <t>Raudys Šarūnas</t>
  </si>
  <si>
    <t>Balai</t>
  </si>
  <si>
    <t>Blonskis, Jonas; [Dagienė, Valentina]; Burbaitė, Renata.     Lyginamoji informacinių technologijų valstybinių brandos egzaminų analizė // Lietuvos matematikos rinkinys : Lietuvos matematikų draugijos darbai. ISSN 0132-2818. T. 48/49 (2008). p. 92-98. Prieiga per internetą: &lt;http://www.mii.lt/index.php?siteaction=pages.browse&amp;page=lmj_lt&amp;lang=lt&gt;.</t>
  </si>
  <si>
    <t xml:space="preserve">Konferencijoje "Limit Theorems and Applications" kviestinius pranesimus skaite 22 pasaulyje zinomi mokslininkai is Prancuzijos, Didziosios Britanijos, JAV , Italijos ir kt. saliu. Is Rytu Europos vieninteli pranesima skaite D. Surgailis. Tarp klausytoju buvo nemazai jaunu prancuzu mokslininku. Konferencija organizavo 1 Paryziaus universitetas (Sorbona) kartu su 5 Paryziaus universitetu. D. Surgailio pranesimo pagrindiniai rezultatai atspausdinti prestiziniame zurnale D. Surgailis. A quadratic ARCH(infty) model with long memory and Levy stable behavior of squares. "Advances of Applied Probability", 40 (2008), 1198-1222. </t>
  </si>
  <si>
    <t xml:space="preserve">D. Surgailio kviestinis pranešimas "Measuring the roughness of random paths by increment ratios" konferencijoje " STATDEP2008: Statistics for Dependent Data", vykusioje Paryziuje 2008m., birzelio 4-7 dienomis </t>
  </si>
  <si>
    <t xml:space="preserve">Konferencijoje " STATDEP2008: Statistics for Dependent Data" kviestinius pranesimus skaite apie 30 pasaulyje zinomu specialistu is Prancuzijos, Didziosios Britanijos, JAV , Skandinavijos, Vokietijos ir kt. saliu. Is Lietuvos, be D. Surgailio, pranesimus dar skaite V. Bentkus, R. Leipus ir M. Vaiciulis. Daugiau praneseju is Rytu Europos nebuvo. D. Surgailis buvo sios konferencijos programinio komiteto pirmininkas. Konferencija organizavo elitine Prancuzijos aukstoji mokyka - ENSAE (Ecole Nationale de Statistique, Administration et Economie) D. Surgailio pranesimas buvo paruostas bendro darbo su Paryziaus Sorbonos univ. prof. J.-M. Bardet pagrindu. Ju bendras straipsnis "Measuring the roughness of random paths by increment ratios" iteiktas i zurnala "Ännals of Statistics". </t>
  </si>
  <si>
    <t>Juliaus Žilinsko kviestinis pranešimas "Parallel global optimization" konferencijoje "INYS High Performance Scientific Computing", vykusioje 2008 vasario 5-8 Druskininkuose.</t>
  </si>
  <si>
    <t>[Skujus, Mindaugas].     On the Green’s formula for a Stokes type problem // Lietuvos matematikos rinkinys : Lietuvos matematikų draugijos darbai. ISSN 0132-2818. T. 48/49 (2008). p. 72-77. Prieiga per internetą: &lt;http://www.mii.lt/index.php?siteaction=pages.browse&amp;page=lmj_lt&amp;lang=lt&gt;.</t>
  </si>
  <si>
    <t>Pečiulytė, Sigita; [Štikonas, Artūras].     On the generalized eigenfunctions system of the Sturm-Liouville problem // Lietuvos matematikos rinkinys : Lietuvos matematikų draugijos darbai. ISSN 0132-2818. T. 48/49 (2008). p. 327-332. Prieiga per internetą: &lt;http://www.mii.lt/index.php?siteaction=pages.browse&amp;page=lmj_lt&amp;lang=lt&gt;.</t>
  </si>
  <si>
    <t>[Alonderis, Romas].     Proof-search of propositional intuitionistic logic sequents by means of classical logic calculus // Lietuvos matematikos rinkinys : Lietuvos matematikų draugijos darbai. ISSN 0132-2818. T. 48/49 (2008). p. 256-262. Prieiga per internetą: &lt;http://www.mii.lt/index.php?siteaction=pages.browse&amp;page=lmj_lt&amp;lang=lt&gt;.</t>
  </si>
  <si>
    <t>[Marcinkevičius, Virginijus].     Statistical estimation of the multidimensional data visualization algorithms efficiency // Science and supercomputing in Europe : report 2007. Bologna : CINECA Consorzio Interuniversitario, 2008. ISBN 978-88-86037-21-1. p. 382-384. Prieiga per internetą: &lt;http://www.hpc-europa.org&gt;.</t>
  </si>
  <si>
    <t>Gliožerytė, Dominyka; [Ivanauskas, Feliksas].     Baltojo gandro migracijos kompiuterinis modeliavimas // Lietuvos matematikos rinkinys : Lietuvos matematikų draugijos darbai. ISSN 0132-2818. T. 48/49 (2008). p. 200-204. Prieiga per internetą: &lt;http://www.mii.lt/index.php?siteaction=pages.browse&amp;page=lmj_lt&amp;lang=lt&gt;.</t>
  </si>
  <si>
    <t>[Vilkienė, Monika].     Asymptotic expansions for Yosida approximations of semigroups // Lietuvos matematikos rinkinys : Lietuvos matematikų draugijos darbai. ISSN 0132-2818. T. 48/49 (2008). p. 78-83. Prieiga per internetą: &lt;http://www.mii.lt/index.php?siteaction=pages.browse&amp;page=lmj_lt&amp;lang=lt&gt;.</t>
  </si>
  <si>
    <t>[Baltrūnas, Aleksandras]; [Leipus, Remigijus]; [Šiaulys, Jonas].     Precise large deviation results for the total claim amount under subexponential claim sizes // Statistics &amp; probability letters. ISSN 0167-7152. Vol. 78, Iss. 10 (2008). p. 1206-1214. Prieiga per internetą: &lt;http://www.sciencedirect.com/science/journal/01677152&gt;.</t>
  </si>
  <si>
    <t>[Kamarauskas, Juozas].     Speaker recognition using Gaussian mixture models // Electronics and Electrical Engineering = Электроника и электротехника = Elektronika ir elektrotechnika. ISSN 1392-1215. 2008, Nr. 5(85). p. 29-32. Prieiga per internetą: &lt;http://www.ktu.lt/lt/mokslas/zurnalai/elektros_z/meniu.asp&gt;.</t>
  </si>
  <si>
    <t>1392-1215</t>
  </si>
  <si>
    <t>[Pliuškevičius, Regimantas]; [Pliuškevičienė, Aida].     Termination of derivations in a fragment of transitive distributed knowledge logic // Informatica. ISSN 0868-4952. Vol. 19, Iss. 4 (2008). p. 597-616. Prieiga per internetą: &lt;http://www.mii.lt/Informatica&gt;.</t>
  </si>
  <si>
    <t>Andreev, A.E.; [Jukna, Stasys].     Very large cliques are easy to detect // Discrete Mathematics. ISSN 0012-365X. Vol. 308, Iss. 16 (2008). p. 3717-3721. Prieiga per internetą: &lt;http://www.sciencedirect.com/science/journal/0012365X&gt;.</t>
  </si>
  <si>
    <t>0012-365X</t>
  </si>
  <si>
    <t>[Norvaiša, Rimas].     Φ-variation of a bifractional Brownian motion // Lithuanian mathematical journal. ISSN 0363-1672. Vol. 48, no. 4 (2008). p. 418-426. Prieiga per internetą: &lt;http://www.kluweronline.com/issn/0363-1672/contents&gt;.</t>
  </si>
  <si>
    <t>ISSN/  ISBN</t>
  </si>
  <si>
    <t>Referuojanti  duomenų  bazė</t>
  </si>
  <si>
    <t>Leidykla</t>
  </si>
  <si>
    <t>0302-9743</t>
  </si>
  <si>
    <t>ISI Proceedings;  SpringerLINK;  Compendex;  MatSciNet;  GeoRef;  INSPEC.</t>
  </si>
  <si>
    <t>1392-5113</t>
  </si>
  <si>
    <t>Chemical Abstracts (CAplus);  CSA Neurosciences Abstracts selective;  INSPEC;  VINITI;  Zentralblatt MATH.</t>
  </si>
  <si>
    <t>1387-0874</t>
  </si>
  <si>
    <t>SpringerLINK;  Current Abstracts;  TOC Premier;  Scopus;  MatSciNet;  CIS: current index to statistics;  PASCAL Database;  Zentralblatt MATH.</t>
  </si>
  <si>
    <t>1234-7655</t>
  </si>
  <si>
    <t>IBSS.</t>
  </si>
  <si>
    <t>0137-1223</t>
  </si>
  <si>
    <t>Compendex;  Current Abstracts;  TOC Premier;  Scopus;  Academic Search Complete;  MatSciNet.</t>
  </si>
  <si>
    <t>1386-1999</t>
  </si>
  <si>
    <t>[Grigelionis, Bronius].     On stochastic processes associated with relativistic stable distributions // Lithuanian mathematical journal. ISSN 0363-1672. Vol. 48, no. 1 (2008). p. 61-69. Prieiga per internetą: &lt;http://www.kluweronline.com/issn/0363-1672/contents&gt;.</t>
  </si>
  <si>
    <t>Krilavičius, Tomas; [Žilinskas, Antanas].     On structural analysis of parliamentarian voting data // Informatica. ISSN 0868-4952. Vol. 19, Iss. 3 (2008). p. 377-390. Prieiga per internetą: &lt;http://www.mii.lt/Informatica&gt;.</t>
  </si>
  <si>
    <t>SpringerLINK;  Current Abstracts;  TOC Premier;  ABI/INFORM;  Scopus;  Biological Sciences Database;  Environmental Sciences and Pollution Management Database;  Meteorological &amp; Geoastrophysical Abstracts;  MatSciNet;  Zentralblatt MATH.</t>
  </si>
  <si>
    <t>1822-511X</t>
  </si>
  <si>
    <t>MatSciNet;  Zentralblatt MATH.</t>
  </si>
  <si>
    <t>978-3-540-71991-5</t>
  </si>
  <si>
    <t>ISI Proceedings;  SpringerLINK.</t>
  </si>
  <si>
    <t>1026-597X</t>
  </si>
  <si>
    <t>978-9984-818-04-7</t>
  </si>
  <si>
    <t>ISI Proceedings.</t>
  </si>
  <si>
    <t>978-9955-28-283-9</t>
  </si>
  <si>
    <t>978-9985-74-451-2</t>
  </si>
  <si>
    <t>978-9985-59-789-7</t>
  </si>
  <si>
    <t>[Jesevičiūtė, Živilė]; [Sapagovas, Mifodijus].     On the stability of finite-difference schemes for parabolic equations subject to integral conditions with applications to thermoelasticity // Computational methods in applied mathematics. ISSN 1609-4840. Vol. 8, no. 4 (2008). p. 360-373. Prieiga per internetą: &lt;http://www.cmam.info&gt;.</t>
  </si>
  <si>
    <t>1609-4840</t>
  </si>
  <si>
    <t>Current Abstracts;  TOC Premier;  MatSciNet.</t>
  </si>
  <si>
    <t>[Bartkutė, Vaida]; [Sakalauskas, Leonidas].     The method of three-parameter Weibull distribution estimation // Acta et commentationes Universitatis Tartuensis de mathematica. ISSN 1406-2283. Vol. 12 (2008). p. 65-78. Prieiga per internetą: &lt;http://math.ut.ee/acta/about.html&gt;.</t>
  </si>
  <si>
    <t>1406-2283</t>
  </si>
  <si>
    <t>[Raudys, Šarūnas].     A target value control while training the perceptrons in changing environments // Fourth International Conference on Natural Computation ISNS 2008 : proceedings : 18-20 October 2008, Jinan, China. Los Alamitos, CA : IEEE Computer Society Press, 2008. ISBN 978-0-7695-3304-9. p. 54-58. Prieiga per internetą: &lt;http://ieeexplore.ieee.org/xpl/RecentCon.jsp?punumber=4666791&gt;.</t>
  </si>
  <si>
    <t>978-0-7695-3304-9</t>
  </si>
  <si>
    <t>IEEE/IEE.</t>
  </si>
  <si>
    <t>Viso aut.</t>
  </si>
  <si>
    <t>MII 2008 m. publikacijos (pagal skyrius)</t>
  </si>
  <si>
    <t>MII 2008 m. publikacijos</t>
  </si>
  <si>
    <t>MII 2008 m. publikacijos (autoriai pagal abėcėlę)</t>
  </si>
  <si>
    <t>Institucijos autorių skaičius (NIA)</t>
  </si>
  <si>
    <t>Autoriaus indėlis</t>
  </si>
  <si>
    <t>Institucijos autorius</t>
  </si>
  <si>
    <t>Institucijos autorių sk. (NIA)</t>
  </si>
  <si>
    <t>Institucijos autorių  indėlis</t>
  </si>
  <si>
    <t>Prieskyrų skaičius  (NIP)</t>
  </si>
  <si>
    <t>Mokslo  sritis</t>
  </si>
  <si>
    <t>Produkcijos vnt. vertė</t>
  </si>
  <si>
    <t>Mokslo sritis(H,S)</t>
  </si>
  <si>
    <t>Institucijos autorių  sk. (NIA)</t>
  </si>
  <si>
    <t>Viso autorių (NA)</t>
  </si>
  <si>
    <t>Prod. vnt. vertė</t>
  </si>
  <si>
    <t>MII</t>
  </si>
  <si>
    <t>\</t>
  </si>
  <si>
    <t>C03, C04, D08, D09</t>
  </si>
  <si>
    <t>Publikacijos tipas</t>
  </si>
  <si>
    <t>Planuoti balai</t>
  </si>
  <si>
    <t>Gauti ir indeksuoti balai</t>
  </si>
  <si>
    <t>Koeficiantas</t>
  </si>
  <si>
    <t>FBT. B02</t>
  </si>
  <si>
    <t>Radziukynienė, Ingrida; [Žilinskas, Antanas].     On pareto set generation in multi-criteria portfolio optimization // Proceedings of the Fifth International Conference ICNNAI'2008 "Neural Networks and Artificial Intelligence" : 27-30 May 2008 Minsk, Republic of Belarus. Minsk, 2008. ISBN 978-985-6329-79-4. p. 282-287.</t>
  </si>
  <si>
    <t>Eil.Nr.</t>
  </si>
  <si>
    <t>Pareigos</t>
  </si>
  <si>
    <t>2004 m.</t>
  </si>
  <si>
    <t>2005 m.</t>
  </si>
  <si>
    <t>2006 m.</t>
  </si>
  <si>
    <t>vyriaus.m.d.</t>
  </si>
  <si>
    <t>vyr.m.d.(asoc.)</t>
  </si>
  <si>
    <t>vyr.m.d.</t>
  </si>
  <si>
    <t>m.d.</t>
  </si>
  <si>
    <t>emeritas</t>
  </si>
  <si>
    <t xml:space="preserve">dokt. </t>
  </si>
  <si>
    <t>dokt.</t>
  </si>
  <si>
    <t>tyrėjas</t>
  </si>
  <si>
    <t>Bekešienė, Svajonė; [Kleiza, Vytautas].     Parallel Monte Carlo computations in SCore type PC cluster // Intelligent technologies in logistics and mechatronics systems ITELMS'2008 : proceedings of the 3rd international workshop, May 22-23, 2008, Panevėžys, Lithuania / Kaunas University of Technology Panevezys Institute, Warsaw Motor Transport Institute, Tallin University of Technology, Riga Technical University; edited by Ž. Bazaras, V. Kleiza. Kaunas : Technology, 2008. ISBN 978-9955-25-531-4. p. 98-102.</t>
  </si>
  <si>
    <t>[Pupeikienė, Lina]; Strukov, Denis; Bivainis, Vytenis; [Mockus, Jonas].     Study of school scheduling optimization algorithms // 11-osios Lietuvos jaunųjų mokslininkų konferencijos "Mokslas - Lietuvos ateitis" : 2008 metų teminės konferencijos : Informatika : (2008 m. balandžio 9-11 d.) : straipsnių rinkinys. Vilnius : Technika, 2008. ISBN 978-9955-28-302-7. p. 132-153.</t>
  </si>
  <si>
    <t>978-9955-28-302-7</t>
  </si>
  <si>
    <t>978-9955-519-86-7</t>
  </si>
  <si>
    <t>Kaklauskas, Artūras; Zavadskas, Edmundas Kazimieras; Seniut, M.; Krutinis, M.; [Dzemyda, Gintautas]; [Ivanikovas, Sergėjus]; Stankevič, Voitech; Šimkevičius, Česlovas; Jaruševičius, Aurimas.     WEB-based biometric mouse decision support system for user's emotional and labour productivity analysis // 25th international symposium on automation and robotics in construction [Vilnius, Lithuania, Jun 26-29, 2008]. Vilnius : Technika, 2008. ISBN 978-9955-28-304-1. p. 69-75.</t>
  </si>
  <si>
    <t>978-9955-28-304-1</t>
  </si>
  <si>
    <t>Conference Proceedings Citation Index - Science (Web of Science).</t>
  </si>
  <si>
    <t>inž. progr.</t>
  </si>
  <si>
    <t>sk. vadovas</t>
  </si>
  <si>
    <t>ILS</t>
  </si>
  <si>
    <t>gr. vad.</t>
  </si>
  <si>
    <t>2007 m</t>
  </si>
  <si>
    <t>[Dagienė, Valentina]; Futschek, Gerald.     Bebras International Contest on Informatics and Computer Literacy: criteria for good tasks // Lecture notes in computer science. ISSN 0302-9743. Vol. 5090 (2008). p. 19-30. Prieiga per internetą: &lt;http://www.springerlink.com/link.asp?id=105633&gt;.</t>
  </si>
  <si>
    <t>S</t>
  </si>
  <si>
    <t>Zavadskas, Edmundas Kazimieras; Kaklauskas, Artūras; Seniut, M.; [Dzemyda, Gintautas]; [Ivanikovas, Sergėjus]; Stankevič, Voitech; Šimkevičius, Česlovas; Jaruševičius, Aurimas.     Web-based biometric mouse intelligent system for analysis of emotional state and labour productivity // 25th international symposium on automation and robotics in construction [Vilnius, Lithuania, Jun 26-29, 2008]. Vilnius : Technika, 2008. ISBN 978-9955-28-304-1. p. 429-434.</t>
  </si>
  <si>
    <t>[Jukna, Stasys].     Expanders and time-restricted branching programs // Theoretical Computer Science. ISSN 0304-3975. Vol. 409, iss. 3 (2008). p. 471-476. Prieiga per internetą: &lt;http://www.sciencedirect.com/science/journal/03043975&gt;.</t>
  </si>
  <si>
    <t>0304-3975</t>
  </si>
  <si>
    <t>[Astrauskas, Arvydas].     Extremal theory for spectrum of random discrete Schrödinger operator. I. Asymptotic expansion formulas // Journal of Statistical Physics. ISSN 0022-4715. Vol. 131, Iss. 5 (2008). p. 867-916. Prieiga per internetą: &lt;http://www.springerlink.com/content/102588/&gt;.</t>
  </si>
  <si>
    <t>0022-4715</t>
  </si>
  <si>
    <t xml:space="preserve">Manstavičius Eugenijus </t>
  </si>
  <si>
    <t xml:space="preserve">Jukna Stasys </t>
  </si>
  <si>
    <t xml:space="preserve">Laurinčikas Antanas </t>
  </si>
  <si>
    <t xml:space="preserve">Bakšajevas Aleksėjus </t>
  </si>
  <si>
    <t xml:space="preserve">Minkevičius Saulius </t>
  </si>
  <si>
    <t xml:space="preserve">Pupeikis Rimantas </t>
  </si>
  <si>
    <t>Laurinčikas Antanas</t>
  </si>
  <si>
    <t xml:space="preserve">Kamarauskas Juozas </t>
  </si>
  <si>
    <t xml:space="preserve">Baltrūnas Aleksandras </t>
  </si>
  <si>
    <t xml:space="preserve">Pliuškevičius Regimantas </t>
  </si>
  <si>
    <t>Pliuškevičienė Aida</t>
  </si>
  <si>
    <t xml:space="preserve">Dagienė Valentina </t>
  </si>
  <si>
    <t xml:space="preserve">Jevsikova Tatjana </t>
  </si>
  <si>
    <t>Sakalauskas Leonidas</t>
  </si>
  <si>
    <t xml:space="preserve">Pupeikienė Lina </t>
  </si>
  <si>
    <t>Mockus  Jonas</t>
  </si>
  <si>
    <t>[Laurinčikas, Antanas].     Joint universality for periodic Hurwitz zeta-functions // Izvestiya: Mathematics. ISSN 1064-5632. Vol. 72, Iss. 4 (2008). p. 741-760. Prieiga per internetą: &lt;http://www.turpion.org/php/homes/pa.phtml?jrnid=im&gt;.</t>
  </si>
  <si>
    <t>1064-5632</t>
  </si>
  <si>
    <t>[Bakšajevas, Aleksėjus].     Nonparametric tests based on N-distances // Lithuanian mathematical journal. ISSN 0363-1672. Vol. 48, no. 4 (2008). p. 368-379. Prieiga per internetą: &lt;http://www.kluweronline.com/issn/0363-1672/contents&gt;.</t>
  </si>
  <si>
    <t>[Dagienė, Valentina].     Distance reflective learning in Lithuanian Young Programmers School // The proceedings of the the 7th European conference on e-learning : Grecian Bay Hotel, Agia Napa, Cyprus, 6-7 November 2008. Reading : Academic Publishing Limited, 2008. ISBN 978-1-906638-22-1. p. 264-271. Prieiga per internetą: &lt;http://www.academic-conferences.org/ecel/ecel2008/ecel08-proceedings.htm&gt;.</t>
  </si>
  <si>
    <t>978-1-906638-22-1</t>
  </si>
  <si>
    <t>Conference Proceedings Citation Index - Science (Web of Science);  Conference Proceedings Citation Index - Social Sciences &amp; Humanities (Web of Science).</t>
  </si>
  <si>
    <t xml:space="preserve">Konferenciją organizavo matematikos ir informatikos institutas kartu su Vilniaus Gedimino technikos universitetu ir Lietuvos operacijų tyrimo draugija ir keliomis tarptautinėmis institucijomis: Europos operacijų tyrimo draugijų asociacija (EURO), Europos darbo grupe "Tolydusis optimizavimas", Vokietijos operacijų tyrimo draugija ir kt. Konferenciją rėmė LVMSF, ŠMM, EURO, SIAM, EOARD ir kt. Konferencijos darbai išleisti atskiru 84 straipsnių rinkiniu, kuris yra referuojamas ISI Proceedings Web of Science Thompson duomenų bazėje. Konferencijoje skaitytų pranešimų pagrindu parengti straipsnių rinkiniai trijuose moksliniuose žurnaluose (Informatica, Technological and Economic Development: Baltic journal on sustainability, TOP), referuojamuose ISI Web of Science Thompson duomenų bazėje. Bendras dalyvių skaičius - 166, dalyvių iš užsienio skaičius - 114, bendras pranešimų skaičius -119, pranešimų iš užsienio skaičius -84…. Konferencijos sekcijos (pranešimų pagrindinės temos): Application of continuous optimization in combinatorial algorithms complexity and efficiency of optimization algorithms. Clustering and its modern optimization methods. Data visualization for optimal decisions. Optimization in engineering. Optimization in data mining. Modelling and optimization in finance. Stochastic optimization. Large scale methods for global search Learning and business. Analysis and engineering of algorithms. Optimization and dynamical systems jointly applied to processes of information and development. Computational statistics. Software development. </t>
  </si>
  <si>
    <t xml:space="preserve">Veiklos rezultato aprašymas </t>
  </si>
  <si>
    <t xml:space="preserve">Mokslo sritis </t>
  </si>
  <si>
    <t>Mokslo darbo vertė taškais</t>
  </si>
  <si>
    <r>
      <t>FBT C kategorijai priskirtini reikšmingi mokslo veiklos rezultatai ir mokslo darbai, neatitinkantys A ir B kategorijų reikalavimų</t>
    </r>
    <r>
      <rPr>
        <sz val="9"/>
        <color indexed="8"/>
        <rFont val="Verdana"/>
        <family val="2"/>
      </rPr>
      <t xml:space="preserve"> </t>
    </r>
  </si>
  <si>
    <t>Antanas Žilinskas, Julius Žilinskas, Visualization aided optimization and optimization aided vizualization</t>
  </si>
  <si>
    <t>[Bartkutė, Vaida]; [Sakalauskas, Leonidas].     Application of order statistics to termination of stochastic optimization algorithms // The 20th international conference EURO mini conference "Continuous optimization and knowledge-based technologies" EurOPT'2008 : May 20-23, 2008, Neringa, Lithuania : selected papers. Vilnius : Technika, 2008. ISBN 978-9955-28-283-9. p. 186-191.</t>
  </si>
  <si>
    <t>[Kurilov, Jevgenij]; [Kubilinskienė, Svetlana].     Interoperability guidelines for digital library of educational resources and services // WEBIST 2008 : proceedings of the Fourth international conference on web information systems and technologies, Vol. 1 : Funchal, Madeira, Portugal, May 4-7, 2008. : INSTICC Press, 2008. ISBN 978-989-8111-26-5. p. 468-471. Prieiga per internetą: &lt;http://www.informatik.uni-trier.de/~ley/db/conf/webist/webist2008-1.html&gt;.</t>
  </si>
  <si>
    <t>[Karbauskaitė, Rasa]; [Dzemyda, Gintautas]; [Marcinkevičius, Virginijus].     Selecting a regularisation parameter in the locally linear embedding algorithm // The 20th international conference EURO mini conference "Continuous optimization and knowledge-based technologies" EurOPT'2008 : May 20-23, 2008, Neringa, Lithuania : selected papers. Vilnius : Technika, 2008. ISBN 978-9955-28-283-9. p. 59-64.</t>
  </si>
  <si>
    <t>[Sakalauskas, Leonidas]; Žilinskas, Kęstutis.     Stochastic ε-feasible direction approach for two-stage SLP // The 20th international conference EURO mini conference "Continuous optimization and knowledge-based technologies" EurOPT'2008 : May 20-23, 2008, Neringa, Lithuania : selected papers. Vilnius : Technika, 2008. ISBN 978-9955-28-283-9. p. 204-210.</t>
  </si>
  <si>
    <t>[Žilinskas, Antanas]; [Žilinskas, Julius].     Three-dimensional visualization by means of multidimensional scaling // The 20th international conference EURO mini conference "Continuous optimization and knowledge-based technologies" EurOPT'2008 : May 20-23, 2008, Neringa, Lithuania : selected papers. Vilnius : Technika, 2008. ISBN 978-9955-28-283-9. p. 71-76.</t>
  </si>
  <si>
    <t>Pincevičius, A.; [Kleiza, Vytautas].     Detection of the flying objects and radar system modeling // Intelligent technologies in logistics and mechatronics systems ITELMS'2008 : proceedings of the 3rd international workshop, May 22-23, 2008, Panevėžys, Lithuania / Kaunas University of Technology Panevezys Institute, Warsaw Motor Transport Institute, Tallin University of Technology, Riga Technical University; edited by Ž. Bazaras, V. Kleiza. Kaunas : Technology, 2008. ISBN 978-9955-25-531-4. p. 83-87.</t>
  </si>
  <si>
    <t>[Ivanikovas, Sergėjus]; [Dzemyda, Gintautas]; [Medvedev, Viktor].     Large datasets visualization with neural network using clustered training data // Lecture notes in computer science. ISSN 0302-9743. Vol. 5207 (2008). p. 143-152. Prieiga per internetą: &lt;http://www.springerlink.com/link.asp?id=105633&gt;.</t>
  </si>
  <si>
    <t>Pincevičius, A.; Baušys, Romualdas; Bekešienė, Svajonė; [Kleiza, Vytautas].     Modeling of infantry attacks on real terrain // Nonlinear analysis: modelling and control. ISSN 1392-5113. Vol. 13, no. 4 (2008). p. 491–501. Prieiga per internetą: &lt;http://www.lana.lt/journal/issues.php&gt;.</t>
  </si>
  <si>
    <t>Stoncelis, M.; [Vaičiulis, Marijus].     Numerical approximation of some infinite gaussian series and integrals // Nonlinear analysis: modelling and control. ISSN 1392-5113. Vol. 13, no. 3 (2008). p. 397–415. Prieiga per internetą: &lt;http://www.lana.lt/journal/issues.php&gt;.</t>
  </si>
  <si>
    <t>Davydov, Youri; [Paulauskas, Vygantas].     On estimation of parameters for spatial autoregressive model // Statistical inference for stochastic processes. ISSN 1387-0874. Vol. 11, no. 3 (2008). p. 237-247. Prieiga per internetą: &lt;http://www.springerlink.com/content/1572-9311/?p=3b39d2dbf5904782badf0b65dee9cc9a&amp;pi=0&gt;.</t>
  </si>
  <si>
    <t>Minkevičius Saulius</t>
  </si>
  <si>
    <t>Norvaiša Rimas</t>
  </si>
  <si>
    <t>Norvidas Saulius</t>
  </si>
  <si>
    <t>Paliulionis Viktoras</t>
  </si>
  <si>
    <t>Paulavičius Remigijus</t>
  </si>
  <si>
    <t>Pileckas Konstantinas</t>
  </si>
  <si>
    <t>Plikusas Aleksandras Ernestas</t>
  </si>
  <si>
    <t>Pliuškevičius Regimantas</t>
  </si>
  <si>
    <t>Pupeikienė Lina</t>
  </si>
  <si>
    <t>Pupeikis Rimantas</t>
  </si>
  <si>
    <t>Pragarauskas Henrikas</t>
  </si>
  <si>
    <t>Rudzkis Rimantas</t>
  </si>
  <si>
    <t>Savulionis Dainius</t>
  </si>
  <si>
    <t>Skujus Mindaugas</t>
  </si>
  <si>
    <t>Sunklodas Jonas Kazys</t>
  </si>
  <si>
    <t>Štikonas Artūras</t>
  </si>
  <si>
    <t>Štikonienė Olga</t>
  </si>
  <si>
    <t>Treigys Povilas</t>
  </si>
  <si>
    <t>Vilkienė Monika</t>
  </si>
  <si>
    <t>Gečiauskas Evaldas</t>
  </si>
  <si>
    <t>Raudys Aistis</t>
  </si>
  <si>
    <t>Sakalauskaitė Jūratė</t>
  </si>
  <si>
    <t>Kazlauskas Kazys</t>
  </si>
  <si>
    <t>Kligienė Nerutė</t>
  </si>
  <si>
    <t>Kvedaras Bronius</t>
  </si>
  <si>
    <t>Rutkauskas Stasys</t>
  </si>
  <si>
    <t>Žandaris Aidas</t>
  </si>
  <si>
    <t>Dagys Viktoras</t>
  </si>
  <si>
    <t>Meškauskienė Snieguolė</t>
  </si>
  <si>
    <t>[Zajančkauskienė, Lina].     Mokymosi galimybių didinimas kurčiųjų ir neprigirdinčiųjų mokymui ir mokymuisi // Lietuvos matematikos rinkinys : Lietuvos matematikų draugijos darbai. ISSN 0132-2818. T. 48/49 (2008). p. 149-153. Prieiga per internetą: &lt;http://www.mii.lt/index.php?siteaction=pages.browse&amp;page=lmj_lt&amp;lang=lt&gt;.</t>
  </si>
  <si>
    <t>[Zajančkauskienė, Lina].     Mokymosi galimybių didinimas kurčiųjų ir neprigirdinčiųjų mokymui ir mokymuisi taikant IKT // Informacinės ir komunikacinės technologijos mokykloje. Vilnius, 2008. p. 177-179.</t>
  </si>
  <si>
    <t>[Kubilinskienė, Svetlana].     Nacionalinė mokymosi objektų metaduomenų saugykla // Informacinės ir komunikacinės technologijos mokykloje. Vilnius, 2008. p. 84-87.</t>
  </si>
  <si>
    <t>[Mačys, Juozas Juvencijus].     Lietuvos moksleivių olimpiados’08 uždavinių apžvalga // Lietuvos matematikos rinkinys : Lietuvos matematikų draugijos darbai. ISSN 0132-2818. T. 48/49 (2008). p. 115-119. Prieiga per internetą: &lt;http://www.mii.lt/index.php?siteaction=pages.browse&amp;page=lmj_lt&amp;lang=lt&gt;.</t>
  </si>
  <si>
    <t>[Pliuškevičienė, Aida].     Loop-check elimination for non-transitive distributed knowledge logic // Lietuvos matematikos rinkinys : Lietuvos matematikų draugijos darbai. ISSN 0132-2818. T. 48/49 (2008). p. 278-282. Prieiga per internetą: &lt;http://www.mii.lt/index.php?siteaction=pages.browse&amp;page=lmj_lt&amp;lang=lt&gt;.</t>
  </si>
  <si>
    <t>[Pliuškevičius, Regimantas].     Loop-free verification of termination of derivation for a fragment of dynamic logic // Lietuvos matematikos rinkinys : Lietuvos matematikų draugijos darbai. ISSN 0132-2818. T. 48/49 (2008). p. 283-287. Prieiga per internetą: &lt;http://www.mii.lt/index.php?siteaction=pages.browse&amp;page=lmj_lt&amp;lang=lt&gt;.</t>
  </si>
  <si>
    <t>[Roman, Svetlana]; [Štikonas, Artūras].     Nelokaliųjų stacionariųjų kraštinių uždavinių Gryno funkcijos // Lietuvos matematikos rinkinys : Lietuvos matematikų draugijos darbai. ISSN 0132-2818. T. 48/49 (2008). p. 333-337. Prieiga per internetą: &lt;http://www.mii.lt/index.php?siteaction=pages.browse&amp;page=lmj_lt&amp;lang=lt&gt;.</t>
  </si>
  <si>
    <t xml:space="preserve">INYS - International Networking for Young Scientists yra Britų Tarybos iniciatyva, skirta skatinti bendradarbiavimą tarp Jungtinės Karalystės ir kitų šalių mokslininkų. Konferencijoje "INYS High Performance Scientific Computing" kviestinius pranešimus skaitė 5 mokslininkai (2 JK, 2 Lietuvos, 1 Švedijos), dar 24 pranešimus skaitė Jungtinės Karalystės ir Lietuvos jaunieji mokslininkai. J. Žilinsko skaitytas kviestinis pranešimas padėjo užmegzti bendradarbiavimą su Edinburgo universiteto mokslininkais, 2 MII doktorantai išsiųsti 3 mėnesių stažuotėms 2008 birželio-rugsėjo mėnesiais Edinburgo universitete pagal HPC-Europa++ programą. Kviestiniai pranešėjai organizavo konferencijos knygos leidimą tarptautiniu mastu pripažįstamoje Springer leidykloje ir buvo jos sudarytojais: R. Čiegis, D. Henty, B. Kågström, J. Žilinskas (Eds.)(2009) Parallel Scientific Computing and Optimization. Springer Optimization and Its Applications, ISSN 1931-6828, Vol. 27, Springer, 978-0-387-09706-0. Knyga yra referuojama ISI Web of Science (Conference Proceedings Citation Index), SpringerLink, Inspec, Zentralblatt MATH, Amazon.com, Google Books duomenų bazėse. J. Žilinskas atstovavo sudarytojus bendraujant su Springer leidykla. </t>
  </si>
  <si>
    <t>Tarptautinė konferencija ADBIS 2008</t>
  </si>
  <si>
    <t>[Kurasova, Olga]; [Molytė, Alma].     Neuronų skaičiaus parinkimas vektorių kvantavimo metoduose // Lietuvos matematikos rinkinys : Lietuvos matematikų draugijos darbai. ISSN 0132-2818. T. 48/49 (2008). p. 354-359. Prieiga per internetą: &lt;http://www.mii.lt/index.php?siteaction=pages.browse&amp;page=lmj_lt&amp;lang=lt&gt;.</t>
  </si>
  <si>
    <t>[Pupeikis, Rimantas].     On calculation of recursive M- and GM-estimates in LQG control systems // Lietuvos matematikos rinkinys : Lietuvos matematikų draugijos darbai. ISSN 0132-2818. T. 48/49 (2008). p. 222-227. Prieiga per internetą: &lt;http://www.mii.lt/index.php?siteaction=pages.browse&amp;page=lmj_lt&amp;lang=lt&gt;.</t>
  </si>
  <si>
    <t>[Dzemydienė, Dalė]; [Tankelevičienė, Lina].     Conceptual linking of educational resources based on reasoning over domain ontology // Databases and information systems : proceedings of the Eitghth international baltic conference, Baltic DB&amp;IS 2008 : Tallinn, June 2-5, 2008. Tallinn : Tallinn university of technology press, 2008. ISBN 978-9985-59-789-7. p. 241-252.</t>
  </si>
  <si>
    <t>Radziukynienė, Ingrida; [Žilinskas, Antanas].     Evolutionary methods for multi-objective portfolio optimization // World Congress on Engineering WCE 2008 : 2-4 July, 2008, Imperial College London, London, U.K.. : International Association of Engineers, 2008. ISBN 978-988-98671-9-5. p. 1155-1159.</t>
  </si>
  <si>
    <t>[Dagienė, Valentina]; [Grigas, Gintautas]; [Jevsikova, Tatjana]. Enciklopedinis kompiuterijos žodynas / Matematikos ir informatikos institutas. Vilnius : Matematikos ir informatikos institutas, 2008. 652 p. Prieiga per internetą: &lt;http://www.likit.lt/indexw.php?i=terminija/enciklopedinis_zodynas&gt;. ISBN 978-9955-879-42-8.</t>
  </si>
  <si>
    <t>Grigas Gintautas</t>
  </si>
  <si>
    <t>978-9955-879-42-8</t>
  </si>
  <si>
    <t xml:space="preserve">Grigas Gintautas </t>
  </si>
  <si>
    <t xml:space="preserve">Zajančkauskienė Lina </t>
  </si>
  <si>
    <t>Žilinskienė Inga</t>
  </si>
  <si>
    <t xml:space="preserve">Kurilov Jevgenij </t>
  </si>
  <si>
    <t>Kubilinskienė Svetlana</t>
  </si>
  <si>
    <t xml:space="preserve">Baskas Antanas </t>
  </si>
  <si>
    <t xml:space="preserve">Kubilinskienė  Svetlana </t>
  </si>
  <si>
    <t xml:space="preserve">Kubilinskienė Svetlana </t>
  </si>
  <si>
    <t>Lipeika Antanas Leonas</t>
  </si>
  <si>
    <t>Bartkutė Vaida</t>
  </si>
  <si>
    <t>Astrauskas Arvydas</t>
  </si>
  <si>
    <t>Autorius</t>
  </si>
  <si>
    <t>Viso sk.</t>
  </si>
  <si>
    <t>Januškevičius, Romanas; [Januškevičienė, Olga].     Apie naujus Ramachandran–Rao charakterizacijos stabilumo įverčius // Lietuvos matematikos rinkinys : Lietuvos matematikų draugijos darbai. ISSN 0132-2818. T. 48/49 (2008). p. 386-388. Prieiga per internetą: &lt;http://www.mii.lt/index.php?siteaction=pages.browse&amp;page=lmj_lt&amp;lang=lt&gt;.</t>
  </si>
  <si>
    <t>0132-2818</t>
  </si>
  <si>
    <t>[Bružaitė, Kristina]; [Vaičiulis, Marijus].     The Increment Ratio statistic under deterministic trends // Lithuanian mathematical journal. ISSN 0363-1672. Vol. 48, no. 3 (2008). p. 256-269. Prieiga per internetą: &lt;http://www.kluweronline.com/issn/0363-1672/contents&gt;.</t>
  </si>
  <si>
    <t>[Garliauskas, Algis].     The immune network system with chaotic behavior // Informatica. ISSN 0868-4952. Vol. 19, Iss. 2 (2008). p. 201-212. Prieiga per internetą: &lt;http://www.mii.lt/Informatica&gt;.</t>
  </si>
  <si>
    <t>[Surgailis, Donatas]; Teyssière, Gilles; [Vaičiulis, Marijus].     The increment ratio statistic // Journal of multivariate analysis. ISSN 0047-259X. Vol. 99, Iss. 3 (2008). p. 510-541. Prieiga per internetą: &lt;http://www.sciencedirect.com/science/journal/0047259X&gt;.</t>
  </si>
  <si>
    <t>[Grigelionis, Bronius].     Thorin classes of Lévy processes and their transforms // Lithuanian mathematical journal. ISSN 0363-1672. Vol. 48, no. 3 (2008). p. 294-315. Prieiga per internetą: &lt;http://www.kluweronline.com/issn/0363-1672/contents&gt;.</t>
  </si>
  <si>
    <t>Philippe, Anne; [Surgailis, Donatas]; Viano, Marie-Claude.     Time-varying fractionally integrated processes with nonstationary long memory // Theory of probability and its applications. ISSN 0040-585X. Vol. 52, Iss.4 (2008). p. 651-673. Prieiga per internetą: &lt;http://epubs.siam.org/sam-bin/dbq/toclist/TVP&gt;.</t>
  </si>
  <si>
    <t>Skyrius</t>
  </si>
  <si>
    <t>MLS</t>
  </si>
  <si>
    <t>SAS</t>
  </si>
  <si>
    <t>APS</t>
  </si>
  <si>
    <t>TTSS</t>
  </si>
  <si>
    <t xml:space="preserve">Alonderis Romas </t>
  </si>
  <si>
    <t>[Dagienė, Valentina]; [Jevsikova, Tatjana].     Cultural elements in Internet software localization // HCP-2008 proceedings, part I : main conference : Third International Conference on Human Centered Processes : June 8-12, 2008, Delft, The Netherlands. 2008. ISBN 978-2-908849-22-6. p. 275-288. Prieiga per internetą: &lt;http://wiki.decis.nl/publichcp2008/content/view/82/73/&gt;.</t>
  </si>
  <si>
    <t>978-2-908849-22-6</t>
  </si>
  <si>
    <t>&lt;vėluojanti&gt; [Bartkutė, Vaida]; [Marcinkevičius, Virginijus]; [Sakalauskas, Leonidas].     Development of numerical stochastic methods for derivative-free optimization // Science and supercomputing in Europe : report 2007. Bologna : CINECA Consorzio Interuniversitario, 2008. ISBN 978-88-86037-21-1. p. 325-329. Prieiga per internetą: &lt;http://www.hpc-europa.org&gt;.</t>
  </si>
  <si>
    <t>978-88-86037-21-1</t>
  </si>
  <si>
    <t>978-988-98671-9-5</t>
  </si>
  <si>
    <t>1822-2757</t>
  </si>
  <si>
    <t>978-0-9553018-5-8</t>
  </si>
  <si>
    <t>9984-18-380-7</t>
  </si>
  <si>
    <t>978-985-6329-79-4</t>
  </si>
  <si>
    <t xml:space="preserve">Bartkutė Vaida </t>
  </si>
  <si>
    <t>Sakalauskas  Leonidas</t>
  </si>
  <si>
    <t>Žilinskas Julius</t>
  </si>
  <si>
    <t>Tankelevičienė Lina</t>
  </si>
  <si>
    <t>Paulauskas Vygantas</t>
  </si>
  <si>
    <t>Mackutė-Varoneckienė Aušra</t>
  </si>
  <si>
    <t>[Balys, Vaidas]; [Rudzkis, Rimantas].     Classification of publications based on statistical analysis of scientific terms distributions // Austrian Journal of Statistics. ISSN 1026-597X. Vol. 37, no. 1 (2008). p. 109-118. Prieiga per internetą: &lt;http://www.stat.tugraz.at/AJS&gt;.</t>
  </si>
  <si>
    <t>S.02</t>
  </si>
  <si>
    <t>[Kurilov, Jevgenij]; [Dagienė, Valentina].     Learning objects and virtual learning environments technical evaluation tools // The proceedings of the the 7th European conference on e-learning : Grecian Bay Hotel, Agia Napa, Cyprus, 6-7 November 2008. Reading : Academic Publishing Limited, 2008. ISBN 978-1-906638-22-1. p. 24-33. Prieiga per internetą: &lt;http://www.academic-conferences.org/ecel/ecel2008/ecel08-proceedings.htm&gt;.</t>
  </si>
  <si>
    <t>[Kubilinskienė, Svetlana]; [Kurilov, Jevgenij].     Lithuanian learning objects technical evaluation tool and its application in learning object metadata repository // Informatics education contributing across the curriculum : the third international conference - ISSEP 2008, Informatics in Secondary Schools - Evoliution and Perspectives : July 1-4, 2008, Torun, Poland : selected papers. Torun, 2008. ISBN 978-83-60425-31-2. p. 147-158.</t>
  </si>
  <si>
    <t>Mačys Juozas Juvencijus</t>
  </si>
  <si>
    <t>Marcinkevičius Virginijus</t>
  </si>
  <si>
    <t>Paliulionienė Laima</t>
  </si>
  <si>
    <t>Roman Svetlana</t>
  </si>
  <si>
    <t>Sabaliauskas, Rokas; Barzdaitis, Vytautas; [Telksnys, Adolfas Laimutis].    Smartcard analysis system applicable for learning // Information technologies' 2008 : 14th International conference on Information and software technologies, IT 2008 : research communications : Kaunas, Lithuania, April 24-25, 2008. ISSN 2029-0039. 2008. p. 153-158.</t>
  </si>
  <si>
    <t>Daujotis, Vytautas; Gruževskis, Boguslavas; Okunevičiūtė-Neverauskienė, Laima; Pocius, Arūnas; [Rudzkis, Rimantas]. Specialistų poreikio prognozės Lietuvoje / [parengė Vytautas Daujotis .. et al.]. Vilnius : Nacionalinės plėtros institutas, 2008. 142 p. ISBN 9789955591580.</t>
  </si>
  <si>
    <t>Rimantas Rudzkis</t>
  </si>
  <si>
    <t>Nacionalinės plėtros institutas</t>
  </si>
  <si>
    <t xml:space="preserve">Žilinskas Antanas </t>
  </si>
  <si>
    <t xml:space="preserve">Dubickas Artūras </t>
  </si>
  <si>
    <t xml:space="preserve">Bentkus Vidmantas Kastytis </t>
  </si>
  <si>
    <t xml:space="preserve">Igumenov Aleksandr </t>
  </si>
  <si>
    <t>Juškevičius Tomas</t>
  </si>
  <si>
    <t xml:space="preserve">Norvaiša Rimas </t>
  </si>
  <si>
    <t>Račkauskas Alfredas</t>
  </si>
  <si>
    <t>Filatovas Ernestas</t>
  </si>
  <si>
    <t xml:space="preserve">Bloznelis Mindaugas </t>
  </si>
  <si>
    <t>AtsPS</t>
  </si>
  <si>
    <t xml:space="preserve">Kleiza Vytautas </t>
  </si>
  <si>
    <t>DLS</t>
  </si>
  <si>
    <t xml:space="preserve">Pileckas Konstantinas </t>
  </si>
  <si>
    <t>SMS</t>
  </si>
  <si>
    <t xml:space="preserve">Paulavičius Remigijus </t>
  </si>
  <si>
    <t xml:space="preserve">Maskeliūnas Saulius </t>
  </si>
  <si>
    <t>PSIS</t>
  </si>
  <si>
    <t xml:space="preserve">Mockus Jonas </t>
  </si>
  <si>
    <t xml:space="preserve">Grigelionis Bronius </t>
  </si>
  <si>
    <t xml:space="preserve">Baronas Romas </t>
  </si>
  <si>
    <t xml:space="preserve">Ivanauskas Feliksas </t>
  </si>
  <si>
    <t xml:space="preserve">Surgailis Donatas </t>
  </si>
  <si>
    <t xml:space="preserve">Sunklodas Jonas Kazys </t>
  </si>
  <si>
    <t xml:space="preserve">Kubilius Kęstutis </t>
  </si>
  <si>
    <t xml:space="preserve">Statulevičienė Aldona </t>
  </si>
  <si>
    <t xml:space="preserve">Norvidas Saulius </t>
  </si>
  <si>
    <t xml:space="preserve">Paulauskas Vygantas </t>
  </si>
  <si>
    <t>Surgailis Donatas</t>
  </si>
  <si>
    <t xml:space="preserve">Sapagovas Mifodijus </t>
  </si>
  <si>
    <t xml:space="preserve">Lipeikienė Joana </t>
  </si>
  <si>
    <t>m. d.</t>
  </si>
  <si>
    <t>Dapšys, Antanas; Misiūnas, Jonas; [Čaplinskas, Albertas].    Bausmės individualizavimo teisinės problemos : baudžiamojo įstatymo normų ir jų taikymo teismų praktikoje sisteminė analizė. Vilnius : Teisės institutas, 2008. 191 p. (Teisės instituto mokslo tyrimai ; 5). ISBN 978-9955-815-12-9.</t>
  </si>
  <si>
    <t>978-9955-815-12-9</t>
  </si>
  <si>
    <t>Teisės institutas</t>
  </si>
  <si>
    <t>[Dagienė, Valentina]; [Zajančkauskienė, Lina].     Į informatikos gelmes - su Bite Baite // Informacinės ir komunikacinės technologijos mokykloje. Vilnius, 2008. p. 41-43.</t>
  </si>
  <si>
    <r>
      <t>4.12.2.HS Mokslo publikacijos kituose recenzuojamuose periodiniuose mokslo leidiniuose</t>
    </r>
    <r>
      <rPr>
        <sz val="10"/>
        <color indexed="8"/>
        <rFont val="Times New Roman"/>
        <family val="1"/>
      </rPr>
      <t> </t>
    </r>
  </si>
  <si>
    <t>Sk.</t>
  </si>
  <si>
    <t>Kuklierius, Virgilijus; [Savulionis, Dainius]; [Treigys, Povilas].     Vilniaus kolegijos programavimo kompiuteriams studijų programos studentų pažangumo analizė // Mokslo taikomųjų tyrimų įtaka šiuolaikinių studijų kokybei : respublikinės konferencijos mokslinių straipsnių rinkinys. Vilnius : Vilniaus kolegija, 2008. ISBN 978-9955-519-86-7. p. 131-141.</t>
  </si>
  <si>
    <t>[Žilinskas, Antanas]; [Žilinskas, Julius].     Visualization aided optimization and optimization aided visualization // Proceedings of the Fifth International Conference ICNNAI'2008 "Neural Networks and Artificial Intelligence" : 27-30 May 2008 Minsk, Republic of Belarus. Minsk, 2008. ISBN 978-985-6329-79-4. p. 28-33.</t>
  </si>
  <si>
    <r>
      <t>4.12.1.FBT</t>
    </r>
    <r>
      <rPr>
        <sz val="10"/>
        <color indexed="8"/>
        <rFont val="Times New Roman"/>
        <family val="1"/>
      </rPr>
      <t> </t>
    </r>
  </si>
  <si>
    <t>[Paliulionienė, Laima].     Teisės aktams rengti skirtų sistemų vartotojo interfeiso ypatumai // Lietuvos matematikos rinkinys : Lietuvos matematikų draugijos darbai. ISSN 0132-2818. T. 48/49 (2008). p. 360-364. Prieiga per internetą: &lt;http://www.mii.lt/index.php?siteaction=pages.browse&amp;page=lmj_lt&amp;lang=lt&gt;.</t>
  </si>
  <si>
    <t>Eidukevičius, Rimantas; [Ivanauskas, Feliksas]; Pikturna, Aleksas.     Vilniaus universiteto finansų modeliavimas // Lietuvos matematikos rinkinys : Lietuvos matematikų draugijos darbai. ISSN 0132-2818. T. 48/49 (2008). p. 196-199. Prieiga per internetą: &lt;http://www.mii.lt/index.php?siteaction=pages.browse&amp;page=lmj_lt&amp;lang=lt&gt;.</t>
  </si>
  <si>
    <t>[Mačys, Juozas Juvencijus].     Геометрические соображения при определении порядка факториала // Lietuvos matematikos rinkinys : Lietuvos matematikų draugijos darbai. ISSN 0132-2818. T. 48/49 (2008). p. 109-114. Prieiga per internetą: &lt;http://www.mii.lt/index.php?siteaction=pages.browse&amp;page=lmj_lt&amp;lang=lt&gt;.</t>
  </si>
  <si>
    <t>H</t>
  </si>
  <si>
    <t>1822-430X</t>
  </si>
  <si>
    <t>1392-0561</t>
  </si>
  <si>
    <t>CEEOL.</t>
  </si>
  <si>
    <t>1613-0073</t>
  </si>
  <si>
    <t>Lina Zajančkauskienė</t>
  </si>
  <si>
    <t>978-989-8111-26-5</t>
  </si>
  <si>
    <t>978-83-60425-31-2</t>
  </si>
  <si>
    <t>Puslapių  skaičius</t>
  </si>
  <si>
    <t>2008 m.</t>
  </si>
  <si>
    <t>2006-2008 m.</t>
  </si>
  <si>
    <t>MII darbuotojai (pagal 2006-2008 m. publikacijų balus)</t>
  </si>
  <si>
    <t>–</t>
  </si>
  <si>
    <t>Visų  autorių  skaičius  (NA)</t>
  </si>
  <si>
    <t>[Dagienė, Valentina]; [Zajančkauskienė, Lina]; [Žilinskienė, Inga].     Distance learning course for training teachers’ ICT competence // Lecture notes in computer science. ISSN 0302-9743. Vol. 5090 (2008). p. 282-292. Prieiga per internetą: &lt;http://www.springerlink.com/link.asp?id=105633&gt;.</t>
  </si>
  <si>
    <t>[Dagienė, Valentina].     Teaching information technology and elements of informatics in lower secondary schools: curricula, didactic provision and implementation // Lecture notes in computer science. ISSN 0302-9743. Vol. 5090 (2008). p. 293-304. Prieiga per internetą: &lt;http://www.springerlink.com/link.asp?id=105633&gt;.</t>
  </si>
  <si>
    <t>[Baskas, Antanas].     IT iššūkiai kolegijoms ir unversitetams // Information technologies' 2008 : 14th International conference on Information and software technologies, IT 2008 : research communications : Kaunas, Lithuania, April 24-25, 2008. ISSN 2029-0039. 2008. p. 119-122.</t>
  </si>
  <si>
    <t>2029-0039</t>
  </si>
  <si>
    <t>Drenoyianni, Helen; Stergioulas, Lampros; [Dagienė, Valentina].     The pedagogical challenge of digital literacy: reconsidering the concept – envisioning the 'curriculum' – reconstructing the school // International Journal of Social and Humanistic Computing. ISSN 1752-6124. Vol. 1, Iss. 1 (2008). p. 53-66. Prieiga per internetą: &lt;http://www.inderscience.com/browse/index.php?journalCODE=ijshc&gt;.</t>
  </si>
  <si>
    <t>1752-6124</t>
  </si>
  <si>
    <t>dokt., inž.progr.</t>
  </si>
  <si>
    <t>[Treigys, Povilas]; [Dzemyda, Gintautas]; Barzdžiukas, Valerijus.     Automated positioning of overlapping eye fundus images // Lecture notes in computer science. ISSN 0302-9743. Vol. 5101 (2008). p. 770-779. Prieiga per internetą: &lt;http://www.springerlink.com/link.asp?id=105633&gt;.</t>
  </si>
  <si>
    <t>Jasaitis, Valdas; [Ivanauskas, Feliksas]; Bakanas, Ričardas Jonas.     Dynamics with delays in a spatially extended bistable system: computer simulation // Nonlinear analysis: modelling and control. ISSN 1392-5113. Vol. 13, no. 4 (2008). p. 433–438. Prieiga per internetą: &lt;http://www.lana.lt/journal/issues.php&gt;.</t>
  </si>
  <si>
    <t>Pečiulytė, Sigita; [Štikonienė, Olga]; [Štikonas, Artūras].     Investigation of negative critical points of the characteristic function for problems with nonlocal boundary conditions // Nonlinear analysis: modelling and control. ISSN 1392-5113. Vol. 13, no. 4 (2008). p. 467–490. Prieiga per internetą: &lt;http://www.lana.lt/journal/issues.php&gt;.</t>
  </si>
  <si>
    <t xml:space="preserve">Sukurtas naujas daugiamačių duomenų vizualizacijos metodas pagrįstas efektyvia glabalia vizualizacijos paklaidos minimizacija. Vizualizacijos uždavinys formuluojamas kaip daugiamačio objekto atvaizdavimas dviejų matavimų erdvėje. Tokia formuluotė būdinga taip vadinamai daugiamačių skalių teorijai, tačiau šiame darbe paklaidos kriterijus apibrėžtas Manheteno metrika. Toks kriterijus pagrįstas psichologų rekomendacijomis, tačiau jo panaudojimas buvo apsunkintas dėl algoritmiškai sunkiai sprendžiamo uždavinio; algoritminės problemos kyla dėl paklaidos kriterijaus nedifirencijuojamumo ir daugiaeksremališkumo. Šiame darbe sukurti metodai minėtiems sunkumams įveikti. Parodyta, kad sukurtas metodas naudotinas įvairiems taikomiesiems uždaviniams spręsti, pvz. Biomedicinos duomenų vizualizavimui diagnostiniais tikslais, parlamentinio balsavimo rezultatų analizei ir kt. Sukurtas metodas kitų darbų kontekste buvo pristatytas kaip kviestinis pranešimas 5-je tarptautinėje konferencijoje Neuroniniai tinklai ir dirbtinis intelektas, Minskas, 2008.05.27-30. </t>
  </si>
  <si>
    <t xml:space="preserve">Reikšmingo mokslo veiklos rezultato pavadinimas </t>
  </si>
  <si>
    <t>Reikšmingo mokslo veiklos rezultato pavadinimas</t>
  </si>
  <si>
    <t>20 Tarptautinė konferencija ir EURO Mini konferencija "Tolydusis optimizavimas ir žinių technologijos", gegužės 20-23 dd., Neringa, Lietuva, http://www.mii.lt/EUROPT-2008</t>
  </si>
  <si>
    <t>Veiklos rezultato aprašymas</t>
  </si>
  <si>
    <t xml:space="preserve">D. Surgailio kviestinis pranešimas "A quadratic ARCH(infty) model with long memory and Levy stable behavior of squares" konferencijoje "Limit Theorems and Applications" , vykusioje Paryziuje 2008m., sausio 14-16 dienomis </t>
  </si>
  <si>
    <t>[Kubilius, Jonas].    50 metų Lietuvos matematikų draugijos konferencijoms // Lietuvos matematikos rinkinys : Lietuvos matematikų draugijos darbai. ISSN 0132-2818. T. 48/49 (2008). p. 9-15. Prieiga per internetą: &lt;http://www.mii.lt/index.php?siteaction=pages.browse&amp;page=lmj_lt&amp;lang=lt&gt;.</t>
  </si>
  <si>
    <t>Kubilius Jonas</t>
  </si>
  <si>
    <t>Telksnys Adolfas Laimutis</t>
  </si>
  <si>
    <r>
      <t>4.11.HS Mokslo monografijos, studijos, teoriniai mokslo darbai</t>
    </r>
    <r>
      <rPr>
        <sz val="10"/>
        <color indexed="8"/>
        <rFont val="Times New Roman"/>
        <family val="1"/>
      </rPr>
      <t> </t>
    </r>
  </si>
  <si>
    <t>Institucijos (padalinio) autoriai (vardas pavardė)</t>
  </si>
  <si>
    <t>Visų autorių skaičius (NA)</t>
  </si>
  <si>
    <t>Autorinių lankų skaičius</t>
  </si>
  <si>
    <t>Puslapių skaičius</t>
  </si>
  <si>
    <t>Mokslo sritis (H,S)</t>
  </si>
  <si>
    <t>ISBN</t>
  </si>
  <si>
    <t>[Krapavickaitė, Danutė].     Estimation of a proportion under certain two-stage sampling design // Baltic-Nordic workshop on Survey sampling theory and methodology : August 25-29, 2008, Kuressaare, Estonia. Tallinn : Statistics Estonia, 2008. ISBN 978-9985-74-451-2. p. 32-37. Prieiga per internetą: &lt;http://www.ms.ut.ee/samp2008/present.html&gt;.</t>
  </si>
  <si>
    <t>&lt;vėluojanti&gt; [Sušinskas, Jurgis]; [Mačys, Juozas Juvencijus].     Law of the iterated logarithm for Poisson random variables // Matematika ir matematinis modeliavimas. ISSN 1822-2757. [T.] 3 (2007). p. 15-21. Prieiga per internetą: &lt;http://leidykla.ktu.lt/main.php?zodis=Matematika+ir+matematinis+modeliavimas&amp;ID=64&amp;Paieska=1&gt;.</t>
  </si>
  <si>
    <t>Gaidamauskaitė, Evelina; [Baronas, Romas].     Modelling a peroxide-based fluorescent biosensor // Proceedings 22nd European Conference on Modelling and Simulation ECMS 2008 : June 3rd-6th, 2008, Nicosia, Cyprus. 2008. ISBN 978-0-9553018-5-8. p. 152-156.</t>
  </si>
  <si>
    <t>&lt;vėluojanti&gt; [Mačys, Juozas Juvencijus].     On a simple proof of some results in number theory // 8. starptautiskā konference "Matemātikas mācīšana: vēsture un perspektīvas" : rakstu krājums : 2007. gada 10.-11. maijs, Rīga = VIII international conference "Teaching mathematics: retrospective and perspectives" : proceedings : May 10-11, 2007, Riga. Rīga : Latvijas Universitāte, 2007. ISBN 9984-18-380-7. p. 168-172.</t>
  </si>
  <si>
    <r>
      <t xml:space="preserve">A02 - Mokslo straipsniai recenzuojamuose moksliniuose periodiniuose leidiniuose, įrašytuose į Mokslinės informacijos instituto (ISI - Institute of Scientific Information) bazės Mokslo citavimo indeksų (SCI - Science Citation Index) pagrindinių leidinių sąrašą (Master Journal List), kurie ekspertizes metu yra įtraukti į ISI WOS duomenų bazę </t>
    </r>
    <r>
      <rPr>
        <sz val="10"/>
        <color indexed="8"/>
        <rFont val="Times New Roman"/>
        <family val="1"/>
      </rPr>
      <t> </t>
    </r>
  </si>
  <si>
    <t>Visas bibliografinis aprašas</t>
  </si>
  <si>
    <t>ISSN</t>
  </si>
  <si>
    <t>F</t>
  </si>
  <si>
    <t>0363-1672</t>
  </si>
  <si>
    <t>1432-2994</t>
  </si>
  <si>
    <t>0963-5483</t>
  </si>
  <si>
    <t>0167-7152</t>
  </si>
  <si>
    <t>T</t>
  </si>
  <si>
    <t>1392-124X</t>
  </si>
  <si>
    <t>0868-4952</t>
  </si>
  <si>
    <t>1392-6292</t>
  </si>
  <si>
    <t>978-9955-25-531-4</t>
  </si>
  <si>
    <t>0170-4214</t>
  </si>
  <si>
    <t>1422-6928</t>
  </si>
  <si>
    <t>0025-5874</t>
  </si>
  <si>
    <t>1392-8619</t>
  </si>
  <si>
    <t>1424-8220</t>
  </si>
  <si>
    <t>0271-2091</t>
  </si>
  <si>
    <t>0304-4149</t>
  </si>
  <si>
    <t>1569-190X</t>
  </si>
  <si>
    <t>0167-8019</t>
  </si>
  <si>
    <t>[Sunklodas, Jonas Kazys].     On limit uniform distribution // Lietuvos matematikos rinkinys : Lietuvos matematikų draugijos darbai. ISSN 0132-2818. T. 48/49 (2008). p. 417-421. Prieiga per internetą: &lt;http://www.mii.lt/index.php?siteaction=pages.browse&amp;page=lmj_lt&amp;lang=lt&gt;.</t>
  </si>
  <si>
    <t>[Kaklauskas, Liudvikas]; [Sakalauskas, Leonidas].     On network traffic statistical analysis // Lietuvos matematikos rinkinys : Lietuvos matematikų draugijos darbai. ISSN 0132-2818. T. 48/49 (2008). p. 314-319. Prieiga per internetą: &lt;http://www.mii.lt/index.php?siteaction=pages.browse&amp;page=lmj_lt&amp;lang=lt&gt;.</t>
  </si>
  <si>
    <t>[Grigelionis, Bronius].     Letter to the editor // Lithuanian mathematical journal. ISSN 0363-1672. Vol. 48, no. 2 (2008). p. 235. Prieiga per internetą: &lt;http://www.kluweronline.com/issn/0363-1672/contents&gt;.</t>
  </si>
  <si>
    <t>[Baronas, Romas]; Kulys, Juozas.     Modelling amperometric biosensors based on chemically modified electrodes // Sensors. ISSN 1424-8220. Vol. 8, Iss. 8 (2008). p. 4800-4820. Prieiga per internetą: &lt;http://www.mdpi.net/sensors&gt;.</t>
  </si>
  <si>
    <t>[Ivanauskas, Feliksas]; [Baronas, Romas].     Modelling an amperometric biosensor acting in a flowing liquid // International journal for numerical methods in fluids. ISSN 0271-2091. Vol. 56, Iss. 8 (2008). p. 1313-1319. Prieiga per internetą: &lt;http://www3.interscience.wiley.com/journal/2861/home&gt;.</t>
  </si>
  <si>
    <t>[Surgailis, Donatas].     Nonhomogeneous fractional integration and multifractional processes // Stochastic processes and their applications. ISSN 0304-4149. Vol. 118, Iss. 2 (2008). p. 171-198. Prieiga per internetą: &lt;http://www.sciencedirect.com/science/journal/03044149&gt;.</t>
  </si>
  <si>
    <t>Jankauskas Jonas</t>
  </si>
  <si>
    <t>Drungilas Paulius</t>
  </si>
  <si>
    <t>[Gylys, Remigijus Petras].     Conditional probabilities on MV-algebras // 29th Linz seminar on fuzzy set theory : Foundations of lattice-valued mathematics with applications to algebra and topology : Bildungszentrum St. Magdalena, Linz, Austria, February 12–16, 2008 : abstracts. Linz : Johannes Kepler Universität, 2008. p. 42-52. Prieiga per internetą: &lt;http://www.flll.jku.at/research/linz2008/LINZ2008Abstracts.pdf&gt;.</t>
  </si>
  <si>
    <t>[Andrikonis, Julius].     Cut-elimination for knowledge logics with interaction // Lietuvos matematikos rinkinys : Lietuvos matematikų draugijos darbai. ISSN 0132-2818. T. 48/49 (2008). p. 263-268. Prieiga per internetą: &lt;http://www.mii.lt/index.php?siteaction=pages.browse&amp;page=lmj_lt&amp;lang=lt&gt;.</t>
  </si>
  <si>
    <t>[Maskeliūnas, Saulius]; Otas, Alfredas.     Development and application of information society strategies in Lithuania // 3rd IT STAR Workshop on National Information Society Experiences NISE 08 : 8 November 2008, Godollo, Hungary : preprints. Budapest : John von Neumann Computer Society, 2008. p. 40-51. Prieiga per internetą: &lt;http://www.starbus.org/ws3/ws3.htm&gt;.</t>
  </si>
  <si>
    <t>[Marcinkevičius, Virginijus]; [Sakalauskas, Leonidas].     Development of methods for stochastic linear programming by Monte-Carlo estimators // Science and supercomputing in Europe : report 2007. Bologna : CINECA Consorzio Interuniversitario, 2008. ISBN 978-88-86037-21-1. p. 385-389. Prieiga per internetą: &lt;http://www.hpc-europa.org&gt;.</t>
  </si>
  <si>
    <t>[Žilinskas, Julius].     On dimensionality of embedding space in multidimensional scaling // Informatica. ISSN 0868-4952. Vol. 19, Iss. 3 (2008). p. 447-460. Prieiga per internetą: &lt;http://www.mii.lt/Informatica&gt;.</t>
  </si>
  <si>
    <t>[Sunklodas, Jonas Kazys].     On normal approximation for strongly mixing random fields // Theory of probability and its applications. ISSN 0040-585X. Vol. 52, Iss. 1 (2008). p. 125-132. Prieiga per internetą: &lt;http://epubs.siam.org/sam-bin/dbq/toclist/TVP&gt;.</t>
  </si>
  <si>
    <t>inž.</t>
  </si>
  <si>
    <t>Zuijlen M. C. A. van</t>
  </si>
  <si>
    <t>vyr.inž.progr.</t>
  </si>
  <si>
    <t>&lt;vėluojanti&gt; Barkauskienė, Aušra; Pečiulytė, Sigita; [Štikonas, Artūras].     Pastoviųjų taškų pasiskirstymas kraštiniuose uždaviniuose su nelokaliąja kraštine sąlyga // Matematika ir matematinis modeliavimas. ISSN 1822-2757. [T.] 3 (2007). p. 27-32. Prieiga per internetą: &lt;http://leidykla.ktu.lt/main.php?zodis=Matematika+ir+matematinis+modeliavimas&amp;ID=64&amp;Paieska=1&gt;.</t>
  </si>
  <si>
    <t>&lt;vėluojanti&gt; [Mačys, Juozas Juvencijus].     Skaičių reiškimas kvadratų suma // Matematika ir matematinis modeliavimas. ISSN 1822-2757. [T.] 3 (2007). p. 9-14. Prieiga per internetą: &lt;http://leidykla.ktu.lt/main.php?zodis=Matematika+ir+matematinis+modeliavimas&amp;ID=64&amp;Paieska=1&gt;.</t>
  </si>
  <si>
    <t>[Paulavičius, Remigijus]; [Žilinskas, Julius].     Branch and bound with simplicial partitions and combination of Lipschitz bounds for global optimization // The 20th international conference EURO mini conference "Continuous optimization and knowledge-based technologies" EurOPT'2008 : May 20-23, 2008, Neringa, Lithuania : selected papers. Vilnius : Technika, 2008. ISBN 978-9955-28-283-9. p. 54-58.</t>
  </si>
  <si>
    <t>MII darbuotojai (pagal 2008 m. publikacijų balus)</t>
  </si>
  <si>
    <t>[Dagienė, Valentina]; [Kurilov, Jevgenij].    Informacinės technologijos švietime: patirtis ir analizė / Matematikos ir informatikos institutas. Vilnius : Matematikos ir informatikos institutas, 2008. 216 p. ISBN 978-9986-680-44-4.</t>
  </si>
  <si>
    <t>978-9986-680-44-4</t>
  </si>
  <si>
    <t>Produkcijos vieneto vertė taškais</t>
  </si>
  <si>
    <t>Čaplinskas Albertas</t>
  </si>
  <si>
    <t>Dagienė Valentina</t>
  </si>
  <si>
    <t>Kurilov Jevgenij</t>
  </si>
  <si>
    <t>[Ivanikovas, Sergėjus]; [Dzemyda, Gintautas]; [Medvedev, Viktor].     Neural network-based visualization using clustered data // The 20th international conference EURO mini conference "Continuous optimization and knowledge-based technologies" EurOPT'2008 : May 20-23, 2008, Neringa, Lithuania : selected papers. Vilnius : Technika, 2008. ISBN 978-9955-28-283-9. p. 335-341.</t>
  </si>
  <si>
    <t>IMS</t>
  </si>
  <si>
    <t>[Dzemydienė, Dalė]; [Tankelevičienė, Lina].     On the development of domain ontology for distance learning course // The 20th international conference EURO mini conference "Continuous optimization and knowledge-based technologies" EurOPT'2008 : May 20-23, 2008, Neringa, Lithuania : selected papers. Vilnius : Technika, 2008. ISBN 978-9955-28-283-9. p. 474-479.</t>
  </si>
  <si>
    <t>[Bernatavičienė, Jolita]; [Dzemyda, Gintautas]; [Kurasova, Olga]; Barzdžiukas, Valerijus; Buteikienė, Dovilė; Paunksnis, Alvydas.     Rule induction for ophthalmological data classification // The 20th international conference EURO mini conference "Continuous optimization and knowledge-based technologies" EurOPT'2008 : May 20-23, 2008, Neringa, Lithuania : selected papers. Vilnius : Technika, 2008. ISBN 978-9955-28-283-9. p. 328-334.</t>
  </si>
  <si>
    <t>B02</t>
  </si>
  <si>
    <t>H.02</t>
  </si>
  <si>
    <t>[Kubilius, Kęstutis].     On the convergence of stochastic integrals with respect to p-semimartingales // Statistics &amp; probability letters. ISSN 0167-7152. Vol. 78, Iss. 15 (2008). p. 2528-2535. Prieiga per internetą: &lt;http://www.sciencedirect.com/science/journal/01677152&gt;.</t>
  </si>
  <si>
    <t>[Statulevičienė, Aldona].     On the existence of moments of ladder heights // Statistics &amp; probability letters. ISSN 0167-7152. Vol. 78, Iss. 3 (2008). p. 282-285. Prieiga per internetą: &lt;http://www.sciencedirect.com/science/journal/01677152&gt;.</t>
  </si>
  <si>
    <t>[Norvidas, Saulius].     On the norm and spectral radius of Hermitian elements // Lithuanian mathematical journal. ISSN 0363-1672. Vol. 48, no. 1 (2008). p. 92-99. Prieiga per internetą: &lt;http://www.kluweronline.com/issn/0363-1672/contents&gt;.</t>
  </si>
  <si>
    <t>[Paulauskas, Vygantas]; [Surgailis, Donatas].     On the rate of approximation in limit theorems for sums of moving averages // Theory of probability and its applications. ISSN 0040-585X. Vol. 52, Iss. 2 (2008). p. 361-370. Prieiga per internetą: &lt;http://epubs.siam.org/sam-bin/dbq/toclist/TVP&gt;.</t>
  </si>
  <si>
    <t>[Sapagovas, Mifodijus].     On the stability of a finite-difference scheme for nonlocal parabolic boundary-value problems // Lithuanian mathematical journal. ISSN 0363-1672. Vol. 48, no. 3 (2008). p. 339-356. Prieiga per internetą: &lt;http://www.kluweronline.com/issn/0363-1672/contents&gt;.</t>
  </si>
  <si>
    <t>[Lipeika, Antanas Leonas]; [Lipeikienė, Joana].     On the use of the formant features in the dynamic time warping based recognition of isolated words // Informatica. ISSN 0868-4952. Vol. 19, Iss. 2 (2008). p. 213-226. Prieiga per internetą: &lt;http://www.mii.lt/Informatica&gt;.</t>
  </si>
  <si>
    <t>Varoneckas, Audrius; [Žilinskas, Antanas]; [Žilinskas, Julius].     Parallel multidimensional scaling using grid computing: assesment of performance // Information technology and control. ISSN 1392-124X. Vol. 37, no. 1 (2008). p. 52-56. Prieiga per internetą: &lt;http://itc.ktu.lt&gt;.</t>
  </si>
  <si>
    <t>Bakanas, Ričardas Jonas; [Ivanauskas, Feliksas]; Raguotis, A.     Ratchet-like transport of the self-ordered fronts generated by the similarly shaped rate functions: high-efficiency deterministic front-ratchet // Physica scripta. ISSN 0031-8949. Vol. 77, iss. 5 (2008). p. 055003-1-15. Prieiga per internetą: &lt;http://www.physica.org&gt;.</t>
  </si>
  <si>
    <t>[Belov, Igor]; Kabašinskas, Audrius; [Sakalauskas, Leonidas].     Empirical study of relation measures of stable distributed stock returns // Lietuvos matematikos rinkinys : Lietuvos matematikų draugijos darbai. ISSN 0132-2818. T. 48/49 (2008). p. 306-313. Prieiga per internetą: &lt;http://www.mii.lt/index.php?siteaction=pages.browse&amp;page=lmj_lt&amp;lang=lt&gt;.</t>
  </si>
</sst>
</file>

<file path=xl/styles.xml><?xml version="1.0" encoding="utf-8"?>
<styleSheet xmlns="http://schemas.openxmlformats.org/spreadsheetml/2006/main">
  <numFmts count="1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Yes&quot;;&quot;Yes&quot;;&quot;No&quot;"/>
    <numFmt numFmtId="165" formatCode="&quot;True&quot;;&quot;True&quot;;&quot;False&quot;"/>
    <numFmt numFmtId="166" formatCode="&quot;On&quot;;&quot;On&quot;;&quot;Off&quot;"/>
    <numFmt numFmtId="167" formatCode="[$€-2]\ #,##0.00_);[Red]\([$€-2]\ #,##0.00\)"/>
    <numFmt numFmtId="168" formatCode="0.000"/>
  </numFmts>
  <fonts count="23">
    <font>
      <sz val="10"/>
      <name val="Arial"/>
      <family val="0"/>
    </font>
    <font>
      <sz val="10"/>
      <color indexed="8"/>
      <name val="Times New Roman"/>
      <family val="1"/>
    </font>
    <font>
      <b/>
      <sz val="10"/>
      <color indexed="8"/>
      <name val="Times New Roman"/>
      <family val="1"/>
    </font>
    <font>
      <sz val="8"/>
      <name val="Arial"/>
      <family val="0"/>
    </font>
    <font>
      <sz val="10"/>
      <name val="Times New Roman"/>
      <family val="1"/>
    </font>
    <font>
      <u val="single"/>
      <sz val="10"/>
      <color indexed="12"/>
      <name val="Arial"/>
      <family val="0"/>
    </font>
    <font>
      <u val="single"/>
      <sz val="10"/>
      <color indexed="36"/>
      <name val="Arial"/>
      <family val="0"/>
    </font>
    <font>
      <b/>
      <sz val="10"/>
      <name val="Times New Roman"/>
      <family val="1"/>
    </font>
    <font>
      <b/>
      <sz val="12"/>
      <name val="Arial"/>
      <family val="2"/>
    </font>
    <font>
      <b/>
      <sz val="12"/>
      <name val="Times New Roman"/>
      <family val="1"/>
    </font>
    <font>
      <i/>
      <sz val="10"/>
      <name val="Arial"/>
      <family val="2"/>
    </font>
    <font>
      <b/>
      <sz val="11"/>
      <name val="Arial"/>
      <family val="2"/>
    </font>
    <font>
      <sz val="11"/>
      <name val="Arial"/>
      <family val="0"/>
    </font>
    <font>
      <i/>
      <sz val="11"/>
      <name val="Arial"/>
      <family val="0"/>
    </font>
    <font>
      <sz val="9"/>
      <color indexed="8"/>
      <name val="Times New Roman"/>
      <family val="1"/>
    </font>
    <font>
      <sz val="12"/>
      <name val="Times New Roman"/>
      <family val="1"/>
    </font>
    <font>
      <sz val="9"/>
      <color indexed="8"/>
      <name val="Verdana"/>
      <family val="2"/>
    </font>
    <font>
      <b/>
      <sz val="9"/>
      <color indexed="8"/>
      <name val="Verdana"/>
      <family val="2"/>
    </font>
    <font>
      <sz val="5"/>
      <color indexed="8"/>
      <name val="Verdana"/>
      <family val="2"/>
    </font>
    <font>
      <b/>
      <sz val="10"/>
      <name val="Arial"/>
      <family val="2"/>
    </font>
    <font>
      <sz val="10"/>
      <color indexed="9"/>
      <name val="Arial"/>
      <family val="0"/>
    </font>
    <font>
      <sz val="10"/>
      <color indexed="55"/>
      <name val="Times New Roman"/>
      <family val="1"/>
    </font>
    <font>
      <sz val="10"/>
      <color indexed="55"/>
      <name val="Arial"/>
      <family val="0"/>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s>
  <borders count="22">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medium"/>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style="thin"/>
      <right style="thin"/>
      <top style="medium"/>
      <bottom style="thin"/>
    </border>
    <border>
      <left>
        <color indexed="63"/>
      </left>
      <right>
        <color indexed="63"/>
      </right>
      <top style="medium"/>
      <bottom>
        <color indexed="6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63">
    <xf numFmtId="0" fontId="0" fillId="0" borderId="0" xfId="0" applyAlignment="1">
      <alignment/>
    </xf>
    <xf numFmtId="0" fontId="0" fillId="0" borderId="0" xfId="0" applyFill="1" applyAlignment="1">
      <alignment/>
    </xf>
    <xf numFmtId="0" fontId="1" fillId="0" borderId="1" xfId="0" applyFont="1" applyBorder="1" applyAlignment="1">
      <alignment vertical="top" wrapText="1"/>
    </xf>
    <xf numFmtId="0" fontId="0" fillId="0" borderId="1" xfId="0" applyBorder="1" applyAlignment="1">
      <alignment/>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2" fontId="0" fillId="0" borderId="0" xfId="0" applyNumberFormat="1" applyAlignment="1">
      <alignment/>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2" fontId="1" fillId="0" borderId="0" xfId="0" applyNumberFormat="1" applyFont="1" applyFill="1" applyBorder="1" applyAlignment="1">
      <alignment vertical="top" wrapText="1"/>
    </xf>
    <xf numFmtId="2" fontId="1" fillId="3" borderId="1" xfId="0" applyNumberFormat="1" applyFont="1" applyFill="1" applyBorder="1" applyAlignment="1">
      <alignment vertical="top" wrapText="1"/>
    </xf>
    <xf numFmtId="0" fontId="1" fillId="0" borderId="1" xfId="0" applyFont="1" applyFill="1" applyBorder="1" applyAlignment="1">
      <alignment horizontal="left" vertical="top" wrapText="1"/>
    </xf>
    <xf numFmtId="0" fontId="0" fillId="4" borderId="1" xfId="0" applyFill="1" applyBorder="1" applyAlignment="1">
      <alignment/>
    </xf>
    <xf numFmtId="0" fontId="1" fillId="4" borderId="1" xfId="0" applyFont="1" applyFill="1" applyBorder="1" applyAlignment="1">
      <alignment vertical="top" wrapText="1"/>
    </xf>
    <xf numFmtId="0" fontId="4" fillId="0" borderId="1" xfId="0" applyFont="1" applyBorder="1" applyAlignment="1">
      <alignment vertical="top"/>
    </xf>
    <xf numFmtId="0" fontId="0" fillId="0" borderId="0" xfId="0" applyAlignment="1">
      <alignment vertical="top"/>
    </xf>
    <xf numFmtId="0" fontId="0" fillId="0" borderId="0" xfId="0" applyAlignment="1">
      <alignment vertical="top" wrapText="1"/>
    </xf>
    <xf numFmtId="0" fontId="0" fillId="4" borderId="1" xfId="0" applyFont="1" applyFill="1" applyBorder="1" applyAlignment="1">
      <alignment/>
    </xf>
    <xf numFmtId="2" fontId="0" fillId="0" borderId="0" xfId="0" applyNumberFormat="1" applyFont="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wrapText="1"/>
    </xf>
    <xf numFmtId="2" fontId="1" fillId="0" borderId="0" xfId="0" applyNumberFormat="1" applyFont="1" applyFill="1" applyBorder="1" applyAlignment="1">
      <alignment horizontal="center" vertical="top" wrapText="1"/>
    </xf>
    <xf numFmtId="2" fontId="1" fillId="2" borderId="1" xfId="0" applyNumberFormat="1" applyFont="1" applyFill="1" applyBorder="1" applyAlignment="1">
      <alignment horizontal="center" vertical="top" wrapText="1"/>
    </xf>
    <xf numFmtId="0" fontId="2" fillId="0" borderId="0" xfId="0" applyFont="1" applyAlignment="1">
      <alignment vertical="top" wrapText="1"/>
    </xf>
    <xf numFmtId="2" fontId="2" fillId="0" borderId="1" xfId="0" applyNumberFormat="1" applyFont="1" applyFill="1" applyBorder="1" applyAlignment="1">
      <alignment vertical="top" wrapText="1"/>
    </xf>
    <xf numFmtId="2" fontId="1"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7" fillId="4" borderId="1" xfId="0" applyFont="1" applyFill="1" applyBorder="1" applyAlignment="1">
      <alignment vertical="top"/>
    </xf>
    <xf numFmtId="0" fontId="4" fillId="0" borderId="1" xfId="0" applyFont="1" applyFill="1" applyBorder="1" applyAlignment="1">
      <alignment vertical="top"/>
    </xf>
    <xf numFmtId="0" fontId="8" fillId="0" borderId="0" xfId="0" applyFont="1" applyFill="1" applyAlignment="1">
      <alignment wrapText="1"/>
    </xf>
    <xf numFmtId="0" fontId="9" fillId="0" borderId="0" xfId="0" applyFont="1" applyAlignment="1">
      <alignment/>
    </xf>
    <xf numFmtId="2" fontId="1" fillId="0" borderId="1" xfId="0" applyNumberFormat="1" applyFont="1" applyBorder="1" applyAlignment="1">
      <alignment vertical="top" wrapText="1"/>
    </xf>
    <xf numFmtId="2" fontId="0" fillId="3" borderId="1" xfId="0" applyNumberFormat="1" applyFont="1" applyFill="1" applyBorder="1" applyAlignment="1">
      <alignment/>
    </xf>
    <xf numFmtId="0" fontId="0" fillId="0" borderId="2" xfId="0" applyBorder="1" applyAlignment="1">
      <alignment/>
    </xf>
    <xf numFmtId="2" fontId="0" fillId="3" borderId="2" xfId="0" applyNumberFormat="1" applyFont="1" applyFill="1" applyBorder="1" applyAlignment="1">
      <alignment/>
    </xf>
    <xf numFmtId="0" fontId="0" fillId="4" borderId="3" xfId="0" applyFill="1" applyBorder="1" applyAlignment="1">
      <alignment/>
    </xf>
    <xf numFmtId="0" fontId="0" fillId="4" borderId="3" xfId="0" applyFont="1" applyFill="1" applyBorder="1" applyAlignment="1">
      <alignment/>
    </xf>
    <xf numFmtId="0" fontId="0"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1" fillId="2" borderId="2" xfId="0" applyFont="1" applyFill="1" applyBorder="1" applyAlignment="1">
      <alignment vertical="top" wrapText="1"/>
    </xf>
    <xf numFmtId="0" fontId="4" fillId="0" borderId="2" xfId="0" applyFont="1" applyBorder="1" applyAlignment="1">
      <alignment vertical="top"/>
    </xf>
    <xf numFmtId="0" fontId="1" fillId="2" borderId="2" xfId="0" applyFont="1" applyFill="1" applyBorder="1" applyAlignment="1">
      <alignment horizontal="center" vertical="top" wrapText="1"/>
    </xf>
    <xf numFmtId="0" fontId="1" fillId="4" borderId="3" xfId="0" applyFont="1" applyFill="1" applyBorder="1" applyAlignment="1">
      <alignment vertical="top" wrapText="1"/>
    </xf>
    <xf numFmtId="0" fontId="4" fillId="4" borderId="3" xfId="0" applyFont="1" applyFill="1" applyBorder="1" applyAlignment="1">
      <alignment vertical="top"/>
    </xf>
    <xf numFmtId="0" fontId="1" fillId="2" borderId="4" xfId="0" applyFont="1" applyFill="1" applyBorder="1" applyAlignment="1">
      <alignment vertical="top" wrapText="1"/>
    </xf>
    <xf numFmtId="0" fontId="4" fillId="0" borderId="4" xfId="0" applyFont="1" applyBorder="1" applyAlignment="1">
      <alignment vertical="top"/>
    </xf>
    <xf numFmtId="0" fontId="1" fillId="2" borderId="4" xfId="0" applyFont="1" applyFill="1" applyBorder="1" applyAlignment="1">
      <alignment horizontal="center" vertical="top" wrapText="1"/>
    </xf>
    <xf numFmtId="0" fontId="1" fillId="2" borderId="3" xfId="0" applyFont="1" applyFill="1" applyBorder="1" applyAlignment="1">
      <alignment vertical="top" wrapText="1"/>
    </xf>
    <xf numFmtId="0" fontId="4" fillId="0" borderId="3" xfId="0" applyFont="1" applyBorder="1" applyAlignment="1">
      <alignment vertical="top"/>
    </xf>
    <xf numFmtId="0" fontId="1" fillId="2" borderId="3" xfId="0" applyFont="1" applyFill="1" applyBorder="1" applyAlignment="1">
      <alignment horizontal="center" vertical="top" wrapText="1"/>
    </xf>
    <xf numFmtId="0" fontId="9" fillId="0" borderId="0" xfId="0" applyFont="1" applyAlignment="1">
      <alignment vertical="top" wrapText="1"/>
    </xf>
    <xf numFmtId="0" fontId="0" fillId="0" borderId="0" xfId="0" applyFont="1" applyFill="1" applyAlignment="1">
      <alignment vertical="top"/>
    </xf>
    <xf numFmtId="0" fontId="0" fillId="0" borderId="1" xfId="0" applyFont="1" applyFill="1" applyBorder="1" applyAlignment="1">
      <alignment vertical="top"/>
    </xf>
    <xf numFmtId="0" fontId="1" fillId="0" borderId="2" xfId="0" applyFont="1" applyFill="1" applyBorder="1" applyAlignment="1">
      <alignment vertical="top" wrapText="1"/>
    </xf>
    <xf numFmtId="0" fontId="1" fillId="0" borderId="2" xfId="0" applyFont="1" applyFill="1" applyBorder="1" applyAlignment="1">
      <alignment horizontal="center" vertical="top" wrapText="1"/>
    </xf>
    <xf numFmtId="2" fontId="1" fillId="0" borderId="2" xfId="0" applyNumberFormat="1" applyFont="1" applyFill="1" applyBorder="1" applyAlignment="1">
      <alignment horizontal="center" vertical="top" wrapText="1"/>
    </xf>
    <xf numFmtId="0" fontId="0" fillId="0" borderId="2" xfId="0" applyFont="1" applyFill="1" applyBorder="1" applyAlignment="1">
      <alignment vertical="top"/>
    </xf>
    <xf numFmtId="0" fontId="1" fillId="0" borderId="3" xfId="0" applyFont="1" applyFill="1" applyBorder="1" applyAlignment="1">
      <alignment vertical="top" wrapText="1"/>
    </xf>
    <xf numFmtId="0" fontId="1" fillId="0" borderId="3" xfId="0"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0" fontId="0" fillId="0" borderId="3" xfId="0" applyFont="1" applyFill="1" applyBorder="1" applyAlignment="1">
      <alignment vertical="top"/>
    </xf>
    <xf numFmtId="0" fontId="1" fillId="5" borderId="2" xfId="0" applyFont="1" applyFill="1" applyBorder="1" applyAlignment="1">
      <alignment vertical="top" wrapText="1"/>
    </xf>
    <xf numFmtId="0" fontId="0" fillId="5" borderId="2" xfId="0" applyFont="1" applyFill="1" applyBorder="1" applyAlignment="1">
      <alignment vertical="top"/>
    </xf>
    <xf numFmtId="0" fontId="1" fillId="5" borderId="1" xfId="0" applyFont="1" applyFill="1" applyBorder="1" applyAlignment="1">
      <alignment vertical="top" wrapText="1"/>
    </xf>
    <xf numFmtId="0" fontId="0" fillId="5" borderId="1" xfId="0" applyFont="1" applyFill="1" applyBorder="1" applyAlignment="1">
      <alignment vertical="top"/>
    </xf>
    <xf numFmtId="0" fontId="1" fillId="5" borderId="3" xfId="0" applyFont="1" applyFill="1" applyBorder="1" applyAlignment="1">
      <alignment vertical="top" wrapText="1"/>
    </xf>
    <xf numFmtId="0" fontId="0" fillId="5" borderId="3" xfId="0" applyFont="1" applyFill="1" applyBorder="1" applyAlignment="1">
      <alignment vertical="top"/>
    </xf>
    <xf numFmtId="0" fontId="0" fillId="0" borderId="0" xfId="0" applyFont="1" applyFill="1" applyAlignment="1">
      <alignment horizontal="left" vertical="top"/>
    </xf>
    <xf numFmtId="0" fontId="1" fillId="4"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0" fillId="0" borderId="1" xfId="0" applyFont="1" applyFill="1" applyBorder="1" applyAlignment="1">
      <alignment horizontal="left" vertical="top"/>
    </xf>
    <xf numFmtId="0" fontId="1" fillId="0" borderId="0" xfId="0" applyFont="1" applyFill="1" applyBorder="1" applyAlignment="1">
      <alignment horizontal="left" vertical="top" wrapText="1"/>
    </xf>
    <xf numFmtId="0" fontId="9" fillId="0" borderId="0" xfId="0" applyFont="1" applyFill="1" applyAlignment="1">
      <alignment vertical="top"/>
    </xf>
    <xf numFmtId="0" fontId="0" fillId="5" borderId="1" xfId="0" applyFill="1" applyBorder="1" applyAlignment="1">
      <alignment/>
    </xf>
    <xf numFmtId="0" fontId="0" fillId="0" borderId="5" xfId="0" applyBorder="1" applyAlignment="1">
      <alignment/>
    </xf>
    <xf numFmtId="2" fontId="0" fillId="3" borderId="5" xfId="0" applyNumberFormat="1" applyFont="1" applyFill="1" applyBorder="1" applyAlignment="1">
      <alignment/>
    </xf>
    <xf numFmtId="0" fontId="0" fillId="0" borderId="6" xfId="0" applyBorder="1" applyAlignment="1">
      <alignment/>
    </xf>
    <xf numFmtId="0" fontId="0" fillId="5" borderId="5" xfId="0" applyFill="1" applyBorder="1" applyAlignment="1">
      <alignment/>
    </xf>
    <xf numFmtId="0" fontId="7" fillId="0" borderId="0" xfId="0" applyFont="1" applyFill="1" applyAlignment="1">
      <alignment vertical="top"/>
    </xf>
    <xf numFmtId="0" fontId="4" fillId="4" borderId="3" xfId="0" applyFont="1" applyFill="1" applyBorder="1" applyAlignment="1">
      <alignment vertical="top" wrapText="1"/>
    </xf>
    <xf numFmtId="0" fontId="7" fillId="4" borderId="3" xfId="0" applyFont="1" applyFill="1" applyBorder="1" applyAlignment="1">
      <alignment vertical="top" wrapText="1"/>
    </xf>
    <xf numFmtId="0" fontId="4" fillId="0" borderId="2" xfId="0" applyFont="1" applyBorder="1" applyAlignment="1">
      <alignment vertical="top" wrapText="1"/>
    </xf>
    <xf numFmtId="0" fontId="7" fillId="0" borderId="2" xfId="0" applyFont="1" applyBorder="1" applyAlignment="1">
      <alignment vertical="top"/>
    </xf>
    <xf numFmtId="2" fontId="4" fillId="3" borderId="2" xfId="0" applyNumberFormat="1" applyFont="1" applyFill="1" applyBorder="1" applyAlignment="1">
      <alignment vertical="top"/>
    </xf>
    <xf numFmtId="2" fontId="7" fillId="0" borderId="2" xfId="0" applyNumberFormat="1" applyFont="1" applyFill="1" applyBorder="1" applyAlignment="1">
      <alignment vertical="top"/>
    </xf>
    <xf numFmtId="0" fontId="4" fillId="0" borderId="1" xfId="0" applyFont="1" applyBorder="1" applyAlignment="1">
      <alignment vertical="top" wrapText="1"/>
    </xf>
    <xf numFmtId="2" fontId="4" fillId="3" borderId="1" xfId="0" applyNumberFormat="1" applyFont="1" applyFill="1" applyBorder="1" applyAlignment="1">
      <alignment vertical="top"/>
    </xf>
    <xf numFmtId="2" fontId="7" fillId="0" borderId="1" xfId="0" applyNumberFormat="1" applyFont="1" applyFill="1" applyBorder="1" applyAlignment="1">
      <alignment vertical="top"/>
    </xf>
    <xf numFmtId="0" fontId="7" fillId="0" borderId="1" xfId="0" applyFont="1" applyFill="1" applyBorder="1" applyAlignment="1">
      <alignment vertical="top"/>
    </xf>
    <xf numFmtId="0" fontId="4" fillId="0" borderId="3" xfId="0" applyFont="1" applyBorder="1" applyAlignment="1">
      <alignment vertical="top" wrapText="1"/>
    </xf>
    <xf numFmtId="2" fontId="4" fillId="3" borderId="3" xfId="0" applyNumberFormat="1" applyFont="1" applyFill="1" applyBorder="1" applyAlignment="1">
      <alignment vertical="top"/>
    </xf>
    <xf numFmtId="2" fontId="7" fillId="0" borderId="3" xfId="0" applyNumberFormat="1" applyFont="1" applyFill="1" applyBorder="1" applyAlignment="1">
      <alignment vertical="top"/>
    </xf>
    <xf numFmtId="0" fontId="7" fillId="0" borderId="3" xfId="0" applyFont="1" applyFill="1" applyBorder="1" applyAlignment="1">
      <alignment vertical="top"/>
    </xf>
    <xf numFmtId="0" fontId="7" fillId="0" borderId="2" xfId="0" applyFont="1" applyFill="1" applyBorder="1" applyAlignment="1">
      <alignment vertical="top"/>
    </xf>
    <xf numFmtId="2" fontId="7" fillId="5" borderId="0" xfId="0" applyNumberFormat="1" applyFont="1" applyFill="1" applyAlignment="1">
      <alignment vertical="top"/>
    </xf>
    <xf numFmtId="2" fontId="7" fillId="0" borderId="0" xfId="0" applyNumberFormat="1" applyFont="1" applyFill="1" applyAlignment="1">
      <alignment vertical="top"/>
    </xf>
    <xf numFmtId="2" fontId="4" fillId="0" borderId="0" xfId="0" applyNumberFormat="1" applyFont="1" applyAlignment="1">
      <alignment vertical="top"/>
    </xf>
    <xf numFmtId="2" fontId="10" fillId="3" borderId="1" xfId="0" applyNumberFormat="1" applyFont="1" applyFill="1" applyBorder="1" applyAlignment="1">
      <alignment/>
    </xf>
    <xf numFmtId="0" fontId="0" fillId="0" borderId="1" xfId="0" applyFill="1" applyBorder="1" applyAlignment="1">
      <alignment/>
    </xf>
    <xf numFmtId="2" fontId="0" fillId="3" borderId="1" xfId="0" applyNumberFormat="1" applyFill="1" applyBorder="1" applyAlignment="1">
      <alignment/>
    </xf>
    <xf numFmtId="0" fontId="4" fillId="0" borderId="5" xfId="0" applyFont="1" applyBorder="1" applyAlignment="1">
      <alignment vertical="top"/>
    </xf>
    <xf numFmtId="2" fontId="4" fillId="3" borderId="5" xfId="0" applyNumberFormat="1" applyFont="1" applyFill="1" applyBorder="1" applyAlignment="1">
      <alignment vertical="top"/>
    </xf>
    <xf numFmtId="0" fontId="7" fillId="0" borderId="5" xfId="0" applyFont="1" applyFill="1" applyBorder="1" applyAlignment="1">
      <alignment vertical="top"/>
    </xf>
    <xf numFmtId="0" fontId="4" fillId="0" borderId="5" xfId="0" applyNumberFormat="1" applyFont="1" applyBorder="1" applyAlignment="1">
      <alignment vertical="top" wrapText="1"/>
    </xf>
    <xf numFmtId="2" fontId="4" fillId="0" borderId="2" xfId="0" applyNumberFormat="1" applyFont="1" applyBorder="1" applyAlignment="1">
      <alignment vertical="top"/>
    </xf>
    <xf numFmtId="0" fontId="4" fillId="0" borderId="1" xfId="0" applyFont="1" applyFill="1" applyBorder="1" applyAlignment="1">
      <alignment vertical="top" wrapText="1"/>
    </xf>
    <xf numFmtId="2" fontId="4" fillId="5" borderId="1" xfId="0" applyNumberFormat="1" applyFont="1" applyFill="1" applyBorder="1" applyAlignment="1">
      <alignment vertical="top"/>
    </xf>
    <xf numFmtId="0" fontId="12" fillId="0" borderId="1" xfId="0" applyFont="1" applyBorder="1" applyAlignment="1">
      <alignment/>
    </xf>
    <xf numFmtId="0" fontId="12" fillId="0" borderId="1" xfId="0" applyFont="1" applyBorder="1" applyAlignment="1">
      <alignment horizontal="left" indent="1"/>
    </xf>
    <xf numFmtId="0" fontId="11" fillId="4" borderId="1" xfId="0" applyFont="1" applyFill="1" applyBorder="1" applyAlignment="1">
      <alignment horizontal="center" vertical="top" wrapText="1"/>
    </xf>
    <xf numFmtId="0" fontId="11" fillId="4" borderId="1" xfId="0" applyFont="1" applyFill="1" applyBorder="1" applyAlignment="1">
      <alignment horizontal="center" vertical="top" wrapText="1"/>
    </xf>
    <xf numFmtId="0" fontId="12" fillId="0" borderId="1" xfId="0" applyFont="1" applyBorder="1" applyAlignment="1">
      <alignment horizontal="left" indent="1"/>
    </xf>
    <xf numFmtId="0" fontId="11" fillId="4" borderId="1" xfId="0" applyFont="1" applyFill="1" applyBorder="1" applyAlignment="1">
      <alignment horizontal="center" wrapText="1"/>
    </xf>
    <xf numFmtId="1" fontId="11" fillId="4" borderId="1" xfId="0" applyNumberFormat="1" applyFont="1" applyFill="1" applyBorder="1" applyAlignment="1">
      <alignment horizontal="center" wrapText="1"/>
    </xf>
    <xf numFmtId="0" fontId="10" fillId="5" borderId="1" xfId="0" applyFont="1" applyFill="1" applyBorder="1" applyAlignment="1">
      <alignment/>
    </xf>
    <xf numFmtId="0" fontId="12" fillId="0" borderId="1" xfId="0" applyFont="1" applyBorder="1" applyAlignment="1">
      <alignment horizontal="center"/>
    </xf>
    <xf numFmtId="2" fontId="11" fillId="3" borderId="1" xfId="0" applyNumberFormat="1" applyFont="1" applyFill="1" applyBorder="1" applyAlignment="1">
      <alignment/>
    </xf>
    <xf numFmtId="2" fontId="12" fillId="3" borderId="1" xfId="0" applyNumberFormat="1" applyFont="1" applyFill="1" applyBorder="1" applyAlignment="1">
      <alignment/>
    </xf>
    <xf numFmtId="2" fontId="12" fillId="3" borderId="1" xfId="0" applyNumberFormat="1" applyFont="1" applyFill="1" applyBorder="1" applyAlignment="1">
      <alignment horizontal="right"/>
    </xf>
    <xf numFmtId="2" fontId="12" fillId="2" borderId="1" xfId="0" applyNumberFormat="1" applyFont="1" applyFill="1" applyBorder="1" applyAlignment="1">
      <alignment/>
    </xf>
    <xf numFmtId="0" fontId="12" fillId="0" borderId="1" xfId="0" applyFont="1" applyBorder="1" applyAlignment="1">
      <alignment horizontal="center"/>
    </xf>
    <xf numFmtId="2" fontId="12" fillId="3" borderId="1" xfId="0" applyNumberFormat="1" applyFont="1" applyFill="1" applyBorder="1" applyAlignment="1">
      <alignment horizontal="right" wrapText="1"/>
    </xf>
    <xf numFmtId="0" fontId="12" fillId="0" borderId="1" xfId="0" applyFont="1" applyFill="1" applyBorder="1" applyAlignment="1">
      <alignment horizontal="center"/>
    </xf>
    <xf numFmtId="0" fontId="12" fillId="3" borderId="1" xfId="0" applyFont="1" applyFill="1" applyBorder="1" applyAlignment="1">
      <alignment/>
    </xf>
    <xf numFmtId="0" fontId="12" fillId="2" borderId="1" xfId="0" applyFont="1" applyFill="1" applyBorder="1" applyAlignment="1">
      <alignment horizontal="left" indent="1"/>
    </xf>
    <xf numFmtId="2" fontId="13" fillId="3" borderId="1" xfId="0" applyNumberFormat="1" applyFont="1" applyFill="1" applyBorder="1" applyAlignment="1">
      <alignment/>
    </xf>
    <xf numFmtId="0" fontId="12" fillId="2" borderId="1" xfId="0" applyFont="1" applyFill="1" applyBorder="1" applyAlignment="1">
      <alignment horizontal="center"/>
    </xf>
    <xf numFmtId="0" fontId="12" fillId="0" borderId="1" xfId="0" applyFont="1" applyFill="1" applyBorder="1" applyAlignment="1">
      <alignment horizontal="left" indent="1"/>
    </xf>
    <xf numFmtId="0" fontId="12" fillId="2" borderId="1" xfId="0" applyFont="1" applyFill="1" applyBorder="1" applyAlignment="1">
      <alignment horizontal="center"/>
    </xf>
    <xf numFmtId="0" fontId="12" fillId="0" borderId="1" xfId="0" applyFont="1" applyFill="1" applyBorder="1" applyAlignment="1">
      <alignment horizontal="center"/>
    </xf>
    <xf numFmtId="0" fontId="4" fillId="2" borderId="1" xfId="0" applyFont="1" applyFill="1" applyBorder="1" applyAlignment="1">
      <alignment vertical="top"/>
    </xf>
    <xf numFmtId="0" fontId="16" fillId="2" borderId="7" xfId="0" applyFont="1" applyFill="1" applyBorder="1" applyAlignment="1">
      <alignment vertical="top" wrapText="1"/>
    </xf>
    <xf numFmtId="0" fontId="16" fillId="6" borderId="7" xfId="0" applyFont="1" applyFill="1" applyBorder="1" applyAlignment="1">
      <alignment vertical="top" wrapText="1"/>
    </xf>
    <xf numFmtId="0" fontId="18" fillId="2" borderId="7" xfId="0" applyFont="1" applyFill="1" applyBorder="1" applyAlignment="1">
      <alignment vertical="top" wrapText="1"/>
    </xf>
    <xf numFmtId="0" fontId="1" fillId="2" borderId="5" xfId="0" applyFont="1" applyFill="1" applyBorder="1" applyAlignment="1">
      <alignment vertical="top" wrapText="1"/>
    </xf>
    <xf numFmtId="0" fontId="4" fillId="2" borderId="5" xfId="0" applyFont="1" applyFill="1" applyBorder="1" applyAlignment="1">
      <alignment vertical="top"/>
    </xf>
    <xf numFmtId="0" fontId="16" fillId="2" borderId="8" xfId="0" applyFont="1" applyFill="1" applyBorder="1" applyAlignment="1">
      <alignment vertical="top" wrapText="1"/>
    </xf>
    <xf numFmtId="0" fontId="15" fillId="0" borderId="7" xfId="0" applyFont="1" applyBorder="1" applyAlignment="1">
      <alignment wrapText="1"/>
    </xf>
    <xf numFmtId="0" fontId="0" fillId="0" borderId="7" xfId="0" applyBorder="1" applyAlignment="1">
      <alignment/>
    </xf>
    <xf numFmtId="0" fontId="4" fillId="2" borderId="7" xfId="0" applyFont="1" applyFill="1" applyBorder="1" applyAlignment="1">
      <alignment wrapText="1"/>
    </xf>
    <xf numFmtId="0" fontId="1" fillId="0" borderId="7" xfId="0" applyFont="1" applyFill="1" applyBorder="1" applyAlignment="1">
      <alignment vertical="top" wrapText="1"/>
    </xf>
    <xf numFmtId="0" fontId="1" fillId="0" borderId="7" xfId="0" applyFont="1" applyBorder="1" applyAlignment="1">
      <alignment vertical="top" wrapText="1"/>
    </xf>
    <xf numFmtId="0" fontId="1" fillId="2" borderId="7" xfId="0" applyFont="1" applyFill="1" applyBorder="1" applyAlignment="1">
      <alignment vertical="top" wrapText="1"/>
    </xf>
    <xf numFmtId="0" fontId="1" fillId="0" borderId="7" xfId="0" applyFont="1" applyFill="1" applyBorder="1" applyAlignment="1">
      <alignment horizontal="justify" vertical="justify" wrapText="1"/>
    </xf>
    <xf numFmtId="0" fontId="0" fillId="0" borderId="7" xfId="0" applyBorder="1" applyAlignment="1">
      <alignment horizontal="justify" vertical="justify"/>
    </xf>
    <xf numFmtId="2" fontId="19" fillId="0" borderId="0" xfId="0" applyNumberFormat="1" applyFont="1" applyAlignment="1">
      <alignment/>
    </xf>
    <xf numFmtId="0" fontId="1" fillId="2" borderId="0" xfId="0" applyFont="1" applyFill="1" applyBorder="1" applyAlignment="1">
      <alignment horizontal="center" vertical="top" wrapText="1"/>
    </xf>
    <xf numFmtId="0" fontId="1" fillId="2" borderId="1" xfId="0" applyFont="1" applyFill="1" applyBorder="1" applyAlignment="1">
      <alignment horizontal="left" vertical="top" wrapText="1"/>
    </xf>
    <xf numFmtId="2" fontId="0" fillId="0" borderId="9" xfId="0" applyNumberFormat="1" applyFill="1" applyBorder="1" applyAlignment="1">
      <alignment/>
    </xf>
    <xf numFmtId="2" fontId="1" fillId="2" borderId="1" xfId="0" applyNumberFormat="1" applyFont="1" applyFill="1" applyBorder="1" applyAlignment="1">
      <alignment vertical="top" wrapText="1"/>
    </xf>
    <xf numFmtId="2" fontId="1" fillId="2" borderId="2" xfId="0" applyNumberFormat="1" applyFont="1" applyFill="1" applyBorder="1" applyAlignment="1">
      <alignment vertical="top" wrapText="1"/>
    </xf>
    <xf numFmtId="0" fontId="0" fillId="2" borderId="2" xfId="0" applyFill="1" applyBorder="1" applyAlignment="1">
      <alignment vertical="top"/>
    </xf>
    <xf numFmtId="2" fontId="1" fillId="2" borderId="3" xfId="0" applyNumberFormat="1" applyFont="1" applyFill="1" applyBorder="1" applyAlignment="1">
      <alignment vertical="top" wrapText="1"/>
    </xf>
    <xf numFmtId="2" fontId="1" fillId="2" borderId="3" xfId="0" applyNumberFormat="1" applyFont="1" applyFill="1" applyBorder="1" applyAlignment="1">
      <alignment horizontal="center" vertical="top" wrapText="1"/>
    </xf>
    <xf numFmtId="2" fontId="1" fillId="2" borderId="2" xfId="0" applyNumberFormat="1" applyFont="1" applyFill="1" applyBorder="1" applyAlignment="1">
      <alignment horizontal="center" vertical="top" wrapText="1"/>
    </xf>
    <xf numFmtId="0" fontId="4" fillId="2" borderId="2" xfId="0" applyFont="1" applyFill="1" applyBorder="1" applyAlignment="1">
      <alignment vertical="top"/>
    </xf>
    <xf numFmtId="0" fontId="14" fillId="2" borderId="0" xfId="0" applyFont="1" applyFill="1" applyAlignment="1">
      <alignment wrapText="1"/>
    </xf>
    <xf numFmtId="0" fontId="4" fillId="2" borderId="1" xfId="0" applyFont="1" applyFill="1" applyBorder="1" applyAlignment="1">
      <alignment wrapText="1"/>
    </xf>
    <xf numFmtId="0" fontId="4" fillId="2" borderId="3" xfId="0" applyFont="1" applyFill="1" applyBorder="1" applyAlignment="1">
      <alignment vertical="top"/>
    </xf>
    <xf numFmtId="0" fontId="4" fillId="2" borderId="4" xfId="0" applyFont="1" applyFill="1" applyBorder="1" applyAlignment="1">
      <alignment vertical="top"/>
    </xf>
    <xf numFmtId="2" fontId="0" fillId="0" borderId="0" xfId="0" applyNumberFormat="1" applyFill="1" applyAlignment="1">
      <alignment/>
    </xf>
    <xf numFmtId="2" fontId="0" fillId="0" borderId="0" xfId="0" applyNumberFormat="1" applyFont="1" applyAlignment="1">
      <alignment vertical="top"/>
    </xf>
    <xf numFmtId="2" fontId="0" fillId="3" borderId="1" xfId="0" applyNumberFormat="1" applyFont="1" applyFill="1" applyBorder="1" applyAlignment="1">
      <alignment vertical="top"/>
    </xf>
    <xf numFmtId="0" fontId="0" fillId="0" borderId="1" xfId="0" applyFill="1" applyBorder="1" applyAlignment="1">
      <alignment vertical="center"/>
    </xf>
    <xf numFmtId="0" fontId="0" fillId="4" borderId="1" xfId="0" applyFont="1" applyFill="1" applyBorder="1" applyAlignment="1">
      <alignment vertical="center" wrapText="1"/>
    </xf>
    <xf numFmtId="2" fontId="0" fillId="0" borderId="1" xfId="0" applyNumberFormat="1" applyBorder="1" applyAlignment="1">
      <alignment vertical="center"/>
    </xf>
    <xf numFmtId="2" fontId="0" fillId="7" borderId="1" xfId="0" applyNumberFormat="1" applyFill="1" applyBorder="1" applyAlignment="1">
      <alignment/>
    </xf>
    <xf numFmtId="2" fontId="20" fillId="0" borderId="0" xfId="0" applyNumberFormat="1" applyFont="1" applyAlignment="1">
      <alignment/>
    </xf>
    <xf numFmtId="0" fontId="20" fillId="0" borderId="0" xfId="0" applyFont="1" applyAlignment="1">
      <alignment/>
    </xf>
    <xf numFmtId="0" fontId="19" fillId="0" borderId="0" xfId="0" applyFont="1" applyAlignment="1">
      <alignment/>
    </xf>
    <xf numFmtId="0" fontId="12" fillId="0" borderId="1" xfId="0" applyFont="1" applyFill="1" applyBorder="1" applyAlignment="1">
      <alignment horizontal="left" indent="1"/>
    </xf>
    <xf numFmtId="2" fontId="12" fillId="3" borderId="1" xfId="0" applyNumberFormat="1" applyFont="1" applyFill="1" applyBorder="1" applyAlignment="1">
      <alignment/>
    </xf>
    <xf numFmtId="0" fontId="12" fillId="2" borderId="1" xfId="0" applyFont="1" applyFill="1" applyBorder="1" applyAlignment="1">
      <alignment horizontal="left" indent="1"/>
    </xf>
    <xf numFmtId="168" fontId="12" fillId="2" borderId="1" xfId="0" applyNumberFormat="1" applyFont="1" applyFill="1" applyBorder="1" applyAlignment="1">
      <alignment horizontal="left" indent="1"/>
    </xf>
    <xf numFmtId="168" fontId="12" fillId="2" borderId="1" xfId="0" applyNumberFormat="1" applyFont="1" applyFill="1" applyBorder="1" applyAlignment="1">
      <alignment horizontal="left" indent="1"/>
    </xf>
    <xf numFmtId="0" fontId="12" fillId="2" borderId="1" xfId="0" applyFont="1" applyFill="1" applyBorder="1" applyAlignment="1">
      <alignment horizontal="left" wrapText="1" indent="1"/>
    </xf>
    <xf numFmtId="0" fontId="0" fillId="0" borderId="0" xfId="0" applyBorder="1" applyAlignment="1">
      <alignment/>
    </xf>
    <xf numFmtId="2" fontId="0" fillId="0" borderId="9" xfId="0" applyNumberFormat="1" applyBorder="1" applyAlignment="1">
      <alignment/>
    </xf>
    <xf numFmtId="2" fontId="0" fillId="0" borderId="0" xfId="0" applyNumberFormat="1" applyBorder="1" applyAlignment="1">
      <alignment/>
    </xf>
    <xf numFmtId="2" fontId="0" fillId="2" borderId="0" xfId="0" applyNumberFormat="1" applyFill="1" applyBorder="1" applyAlignment="1">
      <alignment/>
    </xf>
    <xf numFmtId="2" fontId="19" fillId="3" borderId="1" xfId="0" applyNumberFormat="1" applyFont="1" applyFill="1" applyBorder="1" applyAlignment="1">
      <alignment/>
    </xf>
    <xf numFmtId="2" fontId="19" fillId="3" borderId="5" xfId="0" applyNumberFormat="1" applyFont="1" applyFill="1" applyBorder="1" applyAlignment="1">
      <alignment/>
    </xf>
    <xf numFmtId="2" fontId="19" fillId="3" borderId="10" xfId="0" applyNumberFormat="1" applyFont="1" applyFill="1" applyBorder="1" applyAlignment="1">
      <alignment/>
    </xf>
    <xf numFmtId="2" fontId="19" fillId="3" borderId="2" xfId="0" applyNumberFormat="1" applyFont="1" applyFill="1" applyBorder="1" applyAlignment="1">
      <alignment/>
    </xf>
    <xf numFmtId="2" fontId="11" fillId="3" borderId="1" xfId="0" applyNumberFormat="1" applyFont="1" applyFill="1" applyBorder="1" applyAlignment="1">
      <alignment/>
    </xf>
    <xf numFmtId="168" fontId="0" fillId="2" borderId="1" xfId="0" applyNumberFormat="1" applyFont="1" applyFill="1" applyBorder="1" applyAlignment="1">
      <alignment horizontal="left" indent="1"/>
    </xf>
    <xf numFmtId="0" fontId="0" fillId="2" borderId="1" xfId="0" applyFont="1" applyFill="1" applyBorder="1" applyAlignment="1">
      <alignment horizontal="center"/>
    </xf>
    <xf numFmtId="168" fontId="0" fillId="2" borderId="1" xfId="0" applyNumberFormat="1" applyFont="1" applyFill="1" applyBorder="1" applyAlignment="1">
      <alignment horizontal="left" indent="1"/>
    </xf>
    <xf numFmtId="0" fontId="0" fillId="0" borderId="1" xfId="0" applyFont="1" applyBorder="1" applyAlignment="1">
      <alignment horizontal="center"/>
    </xf>
    <xf numFmtId="0" fontId="0" fillId="2" borderId="1" xfId="0" applyFont="1" applyFill="1" applyBorder="1" applyAlignment="1">
      <alignment horizontal="left" indent="1"/>
    </xf>
    <xf numFmtId="0" fontId="0" fillId="2" borderId="1" xfId="0" applyFont="1" applyFill="1" applyBorder="1" applyAlignment="1">
      <alignment horizontal="left" indent="1"/>
    </xf>
    <xf numFmtId="0" fontId="0" fillId="0" borderId="1" xfId="0" applyFont="1" applyBorder="1" applyAlignment="1">
      <alignment horizontal="center"/>
    </xf>
    <xf numFmtId="168" fontId="0" fillId="2" borderId="5" xfId="0" applyNumberFormat="1" applyFont="1" applyFill="1" applyBorder="1" applyAlignment="1">
      <alignment horizontal="left" indent="1"/>
    </xf>
    <xf numFmtId="0" fontId="0" fillId="0" borderId="5" xfId="0" applyFont="1" applyBorder="1" applyAlignment="1">
      <alignment horizontal="center"/>
    </xf>
    <xf numFmtId="0" fontId="0" fillId="2" borderId="10" xfId="0" applyFont="1" applyFill="1" applyBorder="1" applyAlignment="1">
      <alignment horizontal="left" indent="1"/>
    </xf>
    <xf numFmtId="0" fontId="0" fillId="0" borderId="10" xfId="0" applyFont="1" applyBorder="1" applyAlignment="1">
      <alignment horizontal="center"/>
    </xf>
    <xf numFmtId="0" fontId="0" fillId="2" borderId="5" xfId="0" applyFont="1" applyFill="1" applyBorder="1" applyAlignment="1">
      <alignment horizontal="left" indent="1"/>
    </xf>
    <xf numFmtId="0" fontId="0" fillId="2" borderId="10" xfId="0" applyFont="1" applyFill="1" applyBorder="1" applyAlignment="1">
      <alignment horizontal="left" wrapText="1" indent="1"/>
    </xf>
    <xf numFmtId="0" fontId="0" fillId="2" borderId="2" xfId="0" applyFont="1" applyFill="1" applyBorder="1" applyAlignment="1">
      <alignment horizontal="left" indent="1"/>
    </xf>
    <xf numFmtId="0" fontId="0" fillId="0" borderId="2" xfId="0" applyFont="1" applyBorder="1" applyAlignment="1">
      <alignment horizontal="center"/>
    </xf>
    <xf numFmtId="0" fontId="0" fillId="2" borderId="5" xfId="0" applyFont="1" applyFill="1" applyBorder="1" applyAlignment="1">
      <alignment horizontal="center"/>
    </xf>
    <xf numFmtId="0" fontId="0" fillId="0" borderId="1" xfId="0" applyFont="1" applyFill="1" applyBorder="1" applyAlignment="1">
      <alignment horizontal="center"/>
    </xf>
    <xf numFmtId="0" fontId="0" fillId="0" borderId="10" xfId="0" applyFont="1" applyBorder="1" applyAlignment="1">
      <alignment horizontal="center"/>
    </xf>
    <xf numFmtId="0" fontId="0" fillId="2" borderId="1" xfId="0" applyFont="1" applyFill="1" applyBorder="1" applyAlignment="1">
      <alignment horizontal="center"/>
    </xf>
    <xf numFmtId="0" fontId="0" fillId="0" borderId="5" xfId="0" applyFont="1" applyBorder="1" applyAlignment="1">
      <alignment horizontal="center"/>
    </xf>
    <xf numFmtId="0" fontId="0" fillId="2" borderId="10" xfId="0" applyFont="1" applyFill="1" applyBorder="1" applyAlignment="1">
      <alignment horizontal="left" indent="1"/>
    </xf>
    <xf numFmtId="0" fontId="0" fillId="0" borderId="10" xfId="0" applyFont="1" applyFill="1" applyBorder="1" applyAlignment="1">
      <alignment horizontal="center"/>
    </xf>
    <xf numFmtId="168" fontId="0" fillId="2" borderId="10" xfId="0" applyNumberFormat="1" applyFont="1" applyFill="1" applyBorder="1" applyAlignment="1">
      <alignment horizontal="left" indent="1"/>
    </xf>
    <xf numFmtId="0" fontId="0" fillId="0" borderId="1" xfId="0" applyFont="1" applyBorder="1" applyAlignment="1">
      <alignment horizontal="left"/>
    </xf>
    <xf numFmtId="2" fontId="19" fillId="2" borderId="0" xfId="0" applyNumberFormat="1" applyFont="1" applyFill="1" applyBorder="1" applyAlignment="1">
      <alignment/>
    </xf>
    <xf numFmtId="2" fontId="11" fillId="0" borderId="0" xfId="0" applyNumberFormat="1" applyFont="1" applyAlignment="1">
      <alignment/>
    </xf>
    <xf numFmtId="2" fontId="11" fillId="0" borderId="11" xfId="0" applyNumberFormat="1"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2" fontId="0" fillId="0" borderId="1" xfId="0" applyNumberFormat="1" applyBorder="1" applyAlignment="1">
      <alignment/>
    </xf>
    <xf numFmtId="0" fontId="21" fillId="2" borderId="0" xfId="0" applyFont="1" applyFill="1" applyBorder="1" applyAlignment="1">
      <alignment vertical="top" wrapText="1"/>
    </xf>
    <xf numFmtId="0" fontId="21" fillId="2" borderId="0" xfId="0" applyFont="1" applyFill="1" applyBorder="1" applyAlignment="1">
      <alignment vertical="top"/>
    </xf>
    <xf numFmtId="2" fontId="21" fillId="2" borderId="0" xfId="0" applyNumberFormat="1" applyFont="1" applyFill="1" applyBorder="1" applyAlignment="1">
      <alignment vertical="top"/>
    </xf>
    <xf numFmtId="2" fontId="21" fillId="2" borderId="0" xfId="0" applyNumberFormat="1" applyFont="1" applyFill="1" applyBorder="1" applyAlignment="1">
      <alignment vertical="top" wrapText="1"/>
    </xf>
    <xf numFmtId="0" fontId="22" fillId="0" borderId="0" xfId="0" applyFont="1" applyBorder="1" applyAlignment="1">
      <alignment vertical="top"/>
    </xf>
    <xf numFmtId="2" fontId="22" fillId="0" borderId="0" xfId="0" applyNumberFormat="1" applyFont="1" applyBorder="1" applyAlignment="1">
      <alignment vertical="top"/>
    </xf>
    <xf numFmtId="0" fontId="21" fillId="2" borderId="0" xfId="0" applyFont="1" applyFill="1" applyBorder="1" applyAlignment="1">
      <alignment wrapText="1"/>
    </xf>
    <xf numFmtId="0" fontId="22" fillId="0" borderId="0" xfId="0" applyFont="1" applyBorder="1" applyAlignment="1">
      <alignment/>
    </xf>
    <xf numFmtId="2" fontId="22" fillId="0" borderId="0" xfId="0" applyNumberFormat="1" applyFont="1" applyBorder="1" applyAlignment="1">
      <alignment/>
    </xf>
    <xf numFmtId="0" fontId="21" fillId="0" borderId="0" xfId="0" applyFont="1" applyFill="1" applyBorder="1" applyAlignment="1">
      <alignment vertical="top" wrapText="1"/>
    </xf>
    <xf numFmtId="0" fontId="22" fillId="0" borderId="0" xfId="0" applyFont="1" applyBorder="1" applyAlignment="1">
      <alignment horizontal="justify" vertical="justify"/>
    </xf>
    <xf numFmtId="2" fontId="22" fillId="0" borderId="0" xfId="0" applyNumberFormat="1" applyFont="1" applyBorder="1" applyAlignment="1">
      <alignment horizontal="justify" vertical="justify"/>
    </xf>
    <xf numFmtId="0" fontId="21" fillId="0" borderId="0" xfId="0" applyFont="1" applyBorder="1" applyAlignment="1">
      <alignment vertical="top" wrapText="1"/>
    </xf>
    <xf numFmtId="0" fontId="21" fillId="0" borderId="0" xfId="0" applyFont="1" applyFill="1" applyBorder="1" applyAlignment="1">
      <alignment horizontal="justify" vertical="justify" wrapText="1"/>
    </xf>
    <xf numFmtId="2" fontId="22" fillId="2" borderId="0" xfId="0" applyNumberFormat="1" applyFont="1" applyFill="1" applyBorder="1" applyAlignment="1">
      <alignment/>
    </xf>
    <xf numFmtId="0" fontId="21" fillId="2" borderId="0" xfId="0" applyFont="1" applyFill="1" applyBorder="1" applyAlignment="1">
      <alignment horizontal="center" vertical="top" wrapText="1"/>
    </xf>
    <xf numFmtId="0" fontId="22" fillId="0" borderId="0" xfId="0" applyFont="1" applyFill="1" applyBorder="1" applyAlignment="1">
      <alignment vertical="top"/>
    </xf>
    <xf numFmtId="0" fontId="21" fillId="0" borderId="0" xfId="0" applyFont="1" applyFill="1" applyBorder="1" applyAlignment="1">
      <alignment horizontal="left" vertical="top" wrapText="1"/>
    </xf>
    <xf numFmtId="0" fontId="22" fillId="2" borderId="0" xfId="0" applyFont="1" applyFill="1" applyBorder="1" applyAlignment="1">
      <alignment horizontal="left" vertical="top"/>
    </xf>
    <xf numFmtId="0" fontId="21" fillId="2" borderId="0" xfId="0" applyFont="1" applyFill="1" applyBorder="1" applyAlignment="1">
      <alignment horizontal="left" vertical="top" wrapText="1"/>
    </xf>
    <xf numFmtId="0" fontId="22" fillId="0" borderId="0" xfId="0" applyFont="1" applyFill="1" applyBorder="1" applyAlignment="1">
      <alignment horizontal="left" vertical="top"/>
    </xf>
    <xf numFmtId="2" fontId="22" fillId="0" borderId="0" xfId="0" applyNumberFormat="1" applyFont="1" applyFill="1" applyBorder="1" applyAlignment="1">
      <alignment vertical="top"/>
    </xf>
    <xf numFmtId="2" fontId="22" fillId="2" borderId="0" xfId="0" applyNumberFormat="1" applyFont="1" applyFill="1" applyBorder="1" applyAlignment="1">
      <alignment vertical="top"/>
    </xf>
    <xf numFmtId="2" fontId="22" fillId="0" borderId="0" xfId="0" applyNumberFormat="1" applyFont="1" applyFill="1" applyBorder="1" applyAlignment="1">
      <alignment/>
    </xf>
    <xf numFmtId="0" fontId="22" fillId="0" borderId="0" xfId="0" applyFont="1" applyFill="1" applyBorder="1" applyAlignment="1">
      <alignment/>
    </xf>
    <xf numFmtId="0" fontId="2" fillId="0" borderId="12" xfId="0" applyFont="1" applyFill="1" applyBorder="1" applyAlignment="1">
      <alignment wrapText="1"/>
    </xf>
    <xf numFmtId="0" fontId="2" fillId="0" borderId="13" xfId="0" applyFont="1" applyFill="1" applyBorder="1" applyAlignment="1">
      <alignment wrapText="1"/>
    </xf>
    <xf numFmtId="0" fontId="2" fillId="0" borderId="14" xfId="0" applyFont="1" applyFill="1" applyBorder="1" applyAlignment="1">
      <alignment wrapText="1"/>
    </xf>
    <xf numFmtId="0" fontId="2" fillId="0" borderId="15" xfId="0" applyFon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14" fillId="2" borderId="18" xfId="0" applyFont="1" applyFill="1" applyBorder="1" applyAlignment="1">
      <alignment vertical="top" wrapText="1"/>
    </xf>
    <xf numFmtId="0" fontId="14" fillId="2" borderId="19" xfId="0" applyFont="1" applyFill="1" applyBorder="1" applyAlignment="1">
      <alignment vertical="top" wrapText="1"/>
    </xf>
    <xf numFmtId="0" fontId="14" fillId="2" borderId="20" xfId="0" applyFont="1" applyFill="1" applyBorder="1" applyAlignment="1">
      <alignment vertical="top" wrapText="1"/>
    </xf>
    <xf numFmtId="0" fontId="17" fillId="6" borderId="18" xfId="0" applyFont="1" applyFill="1" applyBorder="1" applyAlignment="1">
      <alignment vertical="top" wrapText="1"/>
    </xf>
    <xf numFmtId="0" fontId="17" fillId="6" borderId="19" xfId="0" applyFont="1" applyFill="1" applyBorder="1" applyAlignment="1">
      <alignment vertical="top" wrapText="1"/>
    </xf>
    <xf numFmtId="0" fontId="17" fillId="6" borderId="20" xfId="0" applyFont="1" applyFill="1" applyBorder="1" applyAlignment="1">
      <alignment vertical="top"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35"/>
  <sheetViews>
    <sheetView zoomScale="85" zoomScaleNormal="85" workbookViewId="0" topLeftCell="A1">
      <pane xSplit="1" ySplit="4" topLeftCell="B5" activePane="bottomRight" state="frozen"/>
      <selection pane="topLeft" activeCell="A1" sqref="A1"/>
      <selection pane="topRight" activeCell="B1" sqref="B1"/>
      <selection pane="bottomLeft" activeCell="A5" sqref="A5"/>
      <selection pane="bottomRight" activeCell="D145" sqref="D145"/>
    </sheetView>
  </sheetViews>
  <sheetFormatPr defaultColWidth="9.140625" defaultRowHeight="12.75"/>
  <cols>
    <col min="1" max="1" width="59.8515625" style="23" customWidth="1"/>
    <col min="2" max="2" width="11.140625" style="1" customWidth="1"/>
    <col min="3" max="3" width="6.421875" style="1" customWidth="1"/>
    <col min="4" max="4" width="8.7109375" style="1" customWidth="1"/>
    <col min="5" max="5" width="7.421875" style="1" customWidth="1"/>
    <col min="6" max="6" width="5.57421875" style="1" customWidth="1"/>
    <col min="7" max="8" width="6.28125" style="1" customWidth="1"/>
    <col min="9" max="10" width="4.57421875" style="1" customWidth="1"/>
    <col min="11" max="11" width="9.140625" style="1" customWidth="1"/>
    <col min="12" max="12" width="7.140625" style="1" customWidth="1"/>
    <col min="13" max="13" width="7.28125" style="1" customWidth="1"/>
    <col min="14" max="16384" width="9.140625" style="1" customWidth="1"/>
  </cols>
  <sheetData>
    <row r="1" ht="16.5" thickBot="1">
      <c r="A1" s="32" t="s">
        <v>7</v>
      </c>
    </row>
    <row r="2" spans="1:11" ht="13.5" thickBot="1">
      <c r="A2" s="245" t="s">
        <v>517</v>
      </c>
      <c r="B2" s="246"/>
      <c r="C2" s="246"/>
      <c r="D2" s="246"/>
      <c r="E2" s="246"/>
      <c r="F2" s="246"/>
      <c r="G2" s="246"/>
      <c r="H2" s="246"/>
      <c r="I2" s="246"/>
      <c r="J2" s="246"/>
      <c r="K2" s="247"/>
    </row>
    <row r="3" spans="1:11" ht="25.5" customHeight="1">
      <c r="A3" s="248" t="s">
        <v>565</v>
      </c>
      <c r="B3" s="249"/>
      <c r="C3" s="249"/>
      <c r="D3" s="249"/>
      <c r="E3" s="249"/>
      <c r="F3" s="249"/>
      <c r="G3" s="249"/>
      <c r="H3" s="249"/>
      <c r="I3" s="249"/>
      <c r="J3" s="249"/>
      <c r="K3" s="250"/>
    </row>
    <row r="4" spans="1:15" ht="63.75">
      <c r="A4" s="15" t="s">
        <v>566</v>
      </c>
      <c r="B4" s="15" t="s">
        <v>291</v>
      </c>
      <c r="C4" s="15" t="s">
        <v>445</v>
      </c>
      <c r="D4" s="15" t="s">
        <v>231</v>
      </c>
      <c r="E4" s="15" t="s">
        <v>534</v>
      </c>
      <c r="F4" s="15" t="s">
        <v>292</v>
      </c>
      <c r="G4" s="15" t="s">
        <v>293</v>
      </c>
      <c r="H4" s="15" t="s">
        <v>294</v>
      </c>
      <c r="I4" s="15" t="s">
        <v>295</v>
      </c>
      <c r="J4" s="15" t="s">
        <v>304</v>
      </c>
      <c r="K4" s="15" t="s">
        <v>567</v>
      </c>
      <c r="L4" s="30" t="s">
        <v>202</v>
      </c>
      <c r="M4" s="30" t="s">
        <v>203</v>
      </c>
      <c r="N4" s="169" t="s">
        <v>306</v>
      </c>
      <c r="O4" s="169" t="s">
        <v>307</v>
      </c>
    </row>
    <row r="5" spans="1:15" ht="51">
      <c r="A5" s="4" t="s">
        <v>196</v>
      </c>
      <c r="B5" s="4" t="s">
        <v>450</v>
      </c>
      <c r="C5" s="4" t="s">
        <v>446</v>
      </c>
      <c r="D5" s="154">
        <v>15</v>
      </c>
      <c r="E5" s="5">
        <v>1</v>
      </c>
      <c r="F5" s="5">
        <v>1</v>
      </c>
      <c r="G5" s="5">
        <v>1</v>
      </c>
      <c r="H5" s="5">
        <v>1</v>
      </c>
      <c r="I5" s="5" t="s">
        <v>568</v>
      </c>
      <c r="J5" s="5" t="s">
        <v>618</v>
      </c>
      <c r="K5" s="5" t="s">
        <v>569</v>
      </c>
      <c r="L5" s="135">
        <v>0</v>
      </c>
      <c r="M5" s="135">
        <v>1</v>
      </c>
      <c r="N5" s="171">
        <f>D5*O5</f>
        <v>6.302178089878089</v>
      </c>
      <c r="O5" s="103">
        <v>0.42014520599187255</v>
      </c>
    </row>
    <row r="6" spans="1:15" ht="51">
      <c r="A6" s="4" t="s">
        <v>340</v>
      </c>
      <c r="B6" s="4" t="s">
        <v>435</v>
      </c>
      <c r="C6" s="4" t="s">
        <v>487</v>
      </c>
      <c r="D6" s="154">
        <v>53.17</v>
      </c>
      <c r="E6" s="5">
        <v>1</v>
      </c>
      <c r="F6" s="5">
        <v>1</v>
      </c>
      <c r="G6" s="5">
        <v>1</v>
      </c>
      <c r="H6" s="5">
        <v>1</v>
      </c>
      <c r="I6" s="5" t="s">
        <v>568</v>
      </c>
      <c r="J6" s="5" t="s">
        <v>135</v>
      </c>
      <c r="K6" s="5" t="s">
        <v>341</v>
      </c>
      <c r="L6" s="4">
        <v>1.605</v>
      </c>
      <c r="M6" s="5">
        <v>1.324</v>
      </c>
      <c r="N6" s="104">
        <f>D6</f>
        <v>53.17</v>
      </c>
      <c r="O6" s="103"/>
    </row>
    <row r="7" spans="1:15" ht="51">
      <c r="A7" s="4" t="s">
        <v>360</v>
      </c>
      <c r="B7" s="4" t="s">
        <v>345</v>
      </c>
      <c r="C7" s="4" t="s">
        <v>449</v>
      </c>
      <c r="D7" s="154">
        <v>15</v>
      </c>
      <c r="E7" s="5">
        <v>1</v>
      </c>
      <c r="F7" s="5">
        <v>1</v>
      </c>
      <c r="G7" s="5">
        <v>1</v>
      </c>
      <c r="H7" s="5">
        <v>1</v>
      </c>
      <c r="I7" s="5" t="s">
        <v>568</v>
      </c>
      <c r="J7" s="5" t="s">
        <v>618</v>
      </c>
      <c r="K7" s="5" t="s">
        <v>569</v>
      </c>
      <c r="L7" s="4">
        <v>0</v>
      </c>
      <c r="M7" s="5">
        <v>1</v>
      </c>
      <c r="N7" s="171">
        <f>D7*O7</f>
        <v>6.302178089878089</v>
      </c>
      <c r="O7" s="103">
        <v>0.42014520599187255</v>
      </c>
    </row>
    <row r="8" spans="1:15" ht="63.75">
      <c r="A8" s="4" t="s">
        <v>243</v>
      </c>
      <c r="B8" s="4" t="s">
        <v>350</v>
      </c>
      <c r="C8" s="4" t="s">
        <v>449</v>
      </c>
      <c r="D8" s="154">
        <v>15.18</v>
      </c>
      <c r="E8" s="5">
        <v>3</v>
      </c>
      <c r="F8" s="5">
        <v>3</v>
      </c>
      <c r="G8" s="5">
        <v>0.33</v>
      </c>
      <c r="H8" s="5">
        <v>2</v>
      </c>
      <c r="I8" s="5" t="s">
        <v>568</v>
      </c>
      <c r="J8" s="5" t="s">
        <v>135</v>
      </c>
      <c r="K8" s="5" t="s">
        <v>572</v>
      </c>
      <c r="L8" s="4">
        <v>0.328</v>
      </c>
      <c r="M8" s="5">
        <v>1.465</v>
      </c>
      <c r="N8" s="104">
        <f>D8</f>
        <v>15.18</v>
      </c>
      <c r="O8" s="103"/>
    </row>
    <row r="9" spans="1:15" ht="51">
      <c r="A9" s="4" t="s">
        <v>590</v>
      </c>
      <c r="B9" s="4" t="s">
        <v>497</v>
      </c>
      <c r="C9" s="4" t="s">
        <v>494</v>
      </c>
      <c r="D9" s="154">
        <v>25.08</v>
      </c>
      <c r="E9" s="5">
        <v>2</v>
      </c>
      <c r="F9" s="5">
        <v>1</v>
      </c>
      <c r="G9" s="5">
        <v>0.25</v>
      </c>
      <c r="H9" s="5">
        <v>2</v>
      </c>
      <c r="I9" s="5" t="s">
        <v>568</v>
      </c>
      <c r="J9" s="5" t="s">
        <v>135</v>
      </c>
      <c r="K9" s="5" t="s">
        <v>582</v>
      </c>
      <c r="L9" s="135">
        <v>1.573</v>
      </c>
      <c r="M9" s="135">
        <v>1.279</v>
      </c>
      <c r="N9" s="104">
        <f>D9</f>
        <v>25.08</v>
      </c>
      <c r="O9" s="103"/>
    </row>
    <row r="10" spans="1:15" ht="63.75">
      <c r="A10" s="4" t="s">
        <v>591</v>
      </c>
      <c r="B10" s="4" t="s">
        <v>497</v>
      </c>
      <c r="C10" s="4" t="s">
        <v>494</v>
      </c>
      <c r="D10" s="154">
        <v>15.17</v>
      </c>
      <c r="E10" s="5">
        <v>2</v>
      </c>
      <c r="F10" s="5">
        <v>2</v>
      </c>
      <c r="G10" s="5">
        <v>0.25</v>
      </c>
      <c r="H10" s="5">
        <v>2</v>
      </c>
      <c r="I10" s="5" t="s">
        <v>568</v>
      </c>
      <c r="J10" s="5" t="s">
        <v>135</v>
      </c>
      <c r="K10" s="5" t="s">
        <v>583</v>
      </c>
      <c r="L10" s="135">
        <v>0.712</v>
      </c>
      <c r="M10" s="135">
        <v>0.856</v>
      </c>
      <c r="N10" s="104">
        <f>D10</f>
        <v>15.17</v>
      </c>
      <c r="O10" s="103"/>
    </row>
    <row r="11" spans="1:15" ht="63.75">
      <c r="A11" s="4" t="s">
        <v>100</v>
      </c>
      <c r="B11" s="4" t="s">
        <v>497</v>
      </c>
      <c r="C11" s="4" t="s">
        <v>494</v>
      </c>
      <c r="D11" s="154">
        <v>12.73</v>
      </c>
      <c r="E11" s="5">
        <v>2</v>
      </c>
      <c r="F11" s="5">
        <v>2</v>
      </c>
      <c r="G11" s="5">
        <v>0.25</v>
      </c>
      <c r="H11" s="5">
        <v>2</v>
      </c>
      <c r="I11" s="5" t="s">
        <v>568</v>
      </c>
      <c r="J11" s="5" t="s">
        <v>135</v>
      </c>
      <c r="K11" s="5" t="s">
        <v>585</v>
      </c>
      <c r="L11" s="135">
        <v>0.378</v>
      </c>
      <c r="M11" s="135">
        <v>1.465</v>
      </c>
      <c r="N11" s="104">
        <f>D11</f>
        <v>12.73</v>
      </c>
      <c r="O11" s="103"/>
    </row>
    <row r="12" spans="1:15" ht="51">
      <c r="A12" s="4" t="s">
        <v>200</v>
      </c>
      <c r="B12" s="4" t="s">
        <v>480</v>
      </c>
      <c r="C12" s="4" t="s">
        <v>449</v>
      </c>
      <c r="D12" s="154">
        <v>15</v>
      </c>
      <c r="E12" s="5">
        <v>1</v>
      </c>
      <c r="F12" s="5">
        <v>1</v>
      </c>
      <c r="G12" s="5">
        <v>1</v>
      </c>
      <c r="H12" s="5">
        <v>1</v>
      </c>
      <c r="I12" s="5" t="s">
        <v>568</v>
      </c>
      <c r="J12" s="5" t="s">
        <v>618</v>
      </c>
      <c r="K12" s="5" t="s">
        <v>569</v>
      </c>
      <c r="L12" s="135">
        <v>0</v>
      </c>
      <c r="M12" s="135">
        <v>1</v>
      </c>
      <c r="N12" s="171">
        <f>D12*O12</f>
        <v>6.302178089878089</v>
      </c>
      <c r="O12" s="103">
        <v>0.42014520599187255</v>
      </c>
    </row>
    <row r="13" spans="1:15" ht="51">
      <c r="A13" s="4" t="s">
        <v>191</v>
      </c>
      <c r="B13" s="4" t="s">
        <v>480</v>
      </c>
      <c r="C13" s="4" t="s">
        <v>449</v>
      </c>
      <c r="D13" s="154">
        <v>7.5</v>
      </c>
      <c r="E13" s="5">
        <v>2</v>
      </c>
      <c r="F13" s="5">
        <v>2</v>
      </c>
      <c r="G13" s="5">
        <v>0.5</v>
      </c>
      <c r="H13" s="5">
        <v>1</v>
      </c>
      <c r="I13" s="5" t="s">
        <v>568</v>
      </c>
      <c r="J13" s="5" t="s">
        <v>618</v>
      </c>
      <c r="K13" s="5" t="s">
        <v>569</v>
      </c>
      <c r="L13" s="135">
        <v>0</v>
      </c>
      <c r="M13" s="135">
        <v>1</v>
      </c>
      <c r="N13" s="171">
        <f>D13*O13</f>
        <v>3.1510890449390443</v>
      </c>
      <c r="O13" s="103">
        <v>0.42014520599187255</v>
      </c>
    </row>
    <row r="14" spans="1:15" ht="51">
      <c r="A14" s="4" t="s">
        <v>195</v>
      </c>
      <c r="B14" s="4" t="s">
        <v>486</v>
      </c>
      <c r="C14" s="4" t="s">
        <v>449</v>
      </c>
      <c r="D14" s="154">
        <v>7.5</v>
      </c>
      <c r="E14" s="5">
        <v>1</v>
      </c>
      <c r="F14" s="5">
        <v>1</v>
      </c>
      <c r="G14" s="5">
        <v>0.5</v>
      </c>
      <c r="H14" s="5">
        <v>1</v>
      </c>
      <c r="I14" s="5" t="s">
        <v>568</v>
      </c>
      <c r="J14" s="5" t="s">
        <v>618</v>
      </c>
      <c r="K14" s="5" t="s">
        <v>569</v>
      </c>
      <c r="L14" s="135">
        <v>0</v>
      </c>
      <c r="M14" s="135">
        <v>1</v>
      </c>
      <c r="N14" s="171">
        <f>D14*O14</f>
        <v>3.1510890449390443</v>
      </c>
      <c r="O14" s="103">
        <v>0.42014520599187255</v>
      </c>
    </row>
    <row r="15" spans="1:15" ht="51">
      <c r="A15" s="4" t="s">
        <v>440</v>
      </c>
      <c r="B15" s="4" t="s">
        <v>152</v>
      </c>
      <c r="C15" s="4" t="s">
        <v>487</v>
      </c>
      <c r="D15" s="154">
        <v>7.5</v>
      </c>
      <c r="E15" s="5">
        <v>2</v>
      </c>
      <c r="F15" s="5">
        <v>2</v>
      </c>
      <c r="G15" s="5">
        <v>0.5</v>
      </c>
      <c r="H15" s="5">
        <v>1</v>
      </c>
      <c r="I15" s="5" t="s">
        <v>568</v>
      </c>
      <c r="J15" s="5" t="s">
        <v>618</v>
      </c>
      <c r="K15" s="5" t="s">
        <v>569</v>
      </c>
      <c r="L15" s="135">
        <v>0</v>
      </c>
      <c r="M15" s="135">
        <v>1</v>
      </c>
      <c r="N15" s="171">
        <f>D15*O15</f>
        <v>3.1510890449390443</v>
      </c>
      <c r="O15" s="103">
        <v>0.42014520599187255</v>
      </c>
    </row>
    <row r="16" spans="1:15" ht="51">
      <c r="A16" s="4" t="s">
        <v>198</v>
      </c>
      <c r="B16" s="4" t="s">
        <v>479</v>
      </c>
      <c r="C16" s="4" t="s">
        <v>487</v>
      </c>
      <c r="D16" s="154">
        <v>32.88</v>
      </c>
      <c r="E16" s="5">
        <v>1</v>
      </c>
      <c r="F16" s="5">
        <v>1</v>
      </c>
      <c r="G16" s="5">
        <v>0.5</v>
      </c>
      <c r="H16" s="5">
        <v>1</v>
      </c>
      <c r="I16" s="5" t="s">
        <v>568</v>
      </c>
      <c r="J16" s="5" t="s">
        <v>135</v>
      </c>
      <c r="K16" s="5" t="s">
        <v>571</v>
      </c>
      <c r="L16" s="135">
        <v>0.619</v>
      </c>
      <c r="M16" s="135">
        <v>1.465</v>
      </c>
      <c r="N16" s="104">
        <f>D16</f>
        <v>32.88</v>
      </c>
      <c r="O16" s="103"/>
    </row>
    <row r="17" spans="1:15" ht="51">
      <c r="A17" s="4" t="s">
        <v>199</v>
      </c>
      <c r="B17" s="4" t="s">
        <v>479</v>
      </c>
      <c r="C17" s="4" t="s">
        <v>487</v>
      </c>
      <c r="D17" s="154">
        <v>16.1</v>
      </c>
      <c r="E17" s="5">
        <v>1</v>
      </c>
      <c r="F17" s="5">
        <v>1</v>
      </c>
      <c r="G17" s="5">
        <v>0.5</v>
      </c>
      <c r="H17" s="5">
        <v>1</v>
      </c>
      <c r="I17" s="5" t="s">
        <v>568</v>
      </c>
      <c r="J17" s="5" t="s">
        <v>135</v>
      </c>
      <c r="K17" s="5" t="s">
        <v>572</v>
      </c>
      <c r="L17" s="135">
        <v>0.328</v>
      </c>
      <c r="M17" s="135">
        <v>1.465</v>
      </c>
      <c r="N17" s="104">
        <f>D17</f>
        <v>16.1</v>
      </c>
      <c r="O17" s="103"/>
    </row>
    <row r="18" spans="1:15" ht="51">
      <c r="A18" s="4" t="s">
        <v>190</v>
      </c>
      <c r="B18" s="4" t="s">
        <v>159</v>
      </c>
      <c r="C18" s="4" t="s">
        <v>447</v>
      </c>
      <c r="D18" s="154">
        <v>13.69</v>
      </c>
      <c r="E18" s="5">
        <v>5</v>
      </c>
      <c r="F18" s="5">
        <v>3</v>
      </c>
      <c r="G18" s="5">
        <v>0.2</v>
      </c>
      <c r="H18" s="5">
        <v>2</v>
      </c>
      <c r="I18" s="5" t="s">
        <v>136</v>
      </c>
      <c r="J18" s="5" t="s">
        <v>135</v>
      </c>
      <c r="K18" s="5" t="s">
        <v>575</v>
      </c>
      <c r="L18" s="135">
        <v>0.329</v>
      </c>
      <c r="M18" s="135">
        <v>1.156</v>
      </c>
      <c r="N18" s="104">
        <f>D18</f>
        <v>13.69</v>
      </c>
      <c r="O18" s="103"/>
    </row>
    <row r="19" spans="1:15" ht="63.75">
      <c r="A19" s="4" t="s">
        <v>140</v>
      </c>
      <c r="B19" s="4" t="s">
        <v>151</v>
      </c>
      <c r="C19" s="4" t="s">
        <v>494</v>
      </c>
      <c r="D19" s="154">
        <v>4.33</v>
      </c>
      <c r="E19" s="5">
        <v>3</v>
      </c>
      <c r="F19" s="5">
        <v>2</v>
      </c>
      <c r="G19" s="5">
        <v>0.17</v>
      </c>
      <c r="H19" s="5">
        <v>3</v>
      </c>
      <c r="I19" s="5" t="s">
        <v>573</v>
      </c>
      <c r="J19" s="5" t="s">
        <v>618</v>
      </c>
      <c r="K19" s="5" t="s">
        <v>581</v>
      </c>
      <c r="L19" s="135">
        <v>0</v>
      </c>
      <c r="M19" s="135">
        <v>1</v>
      </c>
      <c r="N19" s="171">
        <f>D19*O19</f>
        <v>1.819228741944808</v>
      </c>
      <c r="O19" s="103">
        <v>0.42014520599187255</v>
      </c>
    </row>
    <row r="20" spans="1:15" ht="51">
      <c r="A20" s="4" t="s">
        <v>194</v>
      </c>
      <c r="B20" s="4" t="s">
        <v>485</v>
      </c>
      <c r="C20" s="4" t="s">
        <v>447</v>
      </c>
      <c r="D20" s="154">
        <v>10.6066</v>
      </c>
      <c r="E20" s="5">
        <v>2</v>
      </c>
      <c r="F20" s="5">
        <v>1</v>
      </c>
      <c r="G20" s="5">
        <v>0.5</v>
      </c>
      <c r="H20" s="5">
        <v>2</v>
      </c>
      <c r="I20" s="5" t="s">
        <v>573</v>
      </c>
      <c r="J20" s="5" t="s">
        <v>618</v>
      </c>
      <c r="K20" s="5" t="s">
        <v>574</v>
      </c>
      <c r="L20" s="135">
        <v>0</v>
      </c>
      <c r="M20" s="135">
        <v>1</v>
      </c>
      <c r="N20" s="171">
        <f>D20*O20</f>
        <v>4.456312141873395</v>
      </c>
      <c r="O20" s="103">
        <v>0.42014520599187255</v>
      </c>
    </row>
    <row r="21" spans="1:15" ht="38.25">
      <c r="A21" s="4" t="s">
        <v>441</v>
      </c>
      <c r="B21" s="4" t="s">
        <v>154</v>
      </c>
      <c r="C21" s="4" t="s">
        <v>155</v>
      </c>
      <c r="D21" s="154">
        <v>48.4</v>
      </c>
      <c r="E21" s="5">
        <v>1</v>
      </c>
      <c r="F21" s="5">
        <v>1</v>
      </c>
      <c r="G21" s="5">
        <v>1</v>
      </c>
      <c r="H21" s="5">
        <v>1</v>
      </c>
      <c r="I21" s="5" t="s">
        <v>568</v>
      </c>
      <c r="J21" s="5" t="s">
        <v>135</v>
      </c>
      <c r="K21" s="5" t="s">
        <v>575</v>
      </c>
      <c r="L21" s="135">
        <v>0.329</v>
      </c>
      <c r="M21" s="135">
        <v>1.156</v>
      </c>
      <c r="N21" s="104">
        <f>D21</f>
        <v>48.4</v>
      </c>
      <c r="O21" s="103"/>
    </row>
    <row r="22" spans="1:15" ht="38.25">
      <c r="A22" s="4" t="s">
        <v>589</v>
      </c>
      <c r="B22" s="4" t="s">
        <v>496</v>
      </c>
      <c r="C22" s="4" t="s">
        <v>487</v>
      </c>
      <c r="D22" s="154">
        <v>0</v>
      </c>
      <c r="E22" s="5">
        <v>1</v>
      </c>
      <c r="F22" s="5">
        <v>1</v>
      </c>
      <c r="G22" s="5">
        <v>1</v>
      </c>
      <c r="H22" s="5">
        <v>1</v>
      </c>
      <c r="I22" s="5" t="s">
        <v>568</v>
      </c>
      <c r="J22" s="5" t="s">
        <v>618</v>
      </c>
      <c r="K22" s="5" t="s">
        <v>569</v>
      </c>
      <c r="L22" s="135">
        <v>0</v>
      </c>
      <c r="M22" s="135">
        <v>1</v>
      </c>
      <c r="N22" s="171">
        <f>D22*O22</f>
        <v>0</v>
      </c>
      <c r="O22" s="103">
        <v>0.42014520599187255</v>
      </c>
    </row>
    <row r="23" spans="1:15" ht="51">
      <c r="A23" s="4" t="s">
        <v>110</v>
      </c>
      <c r="B23" s="4" t="s">
        <v>496</v>
      </c>
      <c r="C23" s="4" t="s">
        <v>487</v>
      </c>
      <c r="D23" s="154">
        <v>32.2</v>
      </c>
      <c r="E23" s="5">
        <v>1</v>
      </c>
      <c r="F23" s="5">
        <v>1</v>
      </c>
      <c r="G23" s="5">
        <v>1</v>
      </c>
      <c r="H23" s="5">
        <v>1</v>
      </c>
      <c r="I23" s="5" t="s">
        <v>568</v>
      </c>
      <c r="J23" s="5" t="s">
        <v>135</v>
      </c>
      <c r="K23" s="5" t="s">
        <v>572</v>
      </c>
      <c r="L23" s="135">
        <v>0.328</v>
      </c>
      <c r="M23" s="135">
        <v>1.465</v>
      </c>
      <c r="N23" s="104">
        <f>D23</f>
        <v>32.2</v>
      </c>
      <c r="O23" s="103"/>
    </row>
    <row r="24" spans="1:15" ht="51">
      <c r="A24" s="4" t="s">
        <v>264</v>
      </c>
      <c r="B24" s="4" t="s">
        <v>496</v>
      </c>
      <c r="C24" s="4" t="s">
        <v>487</v>
      </c>
      <c r="D24" s="154">
        <v>15</v>
      </c>
      <c r="E24" s="5">
        <v>1</v>
      </c>
      <c r="F24" s="5">
        <v>1</v>
      </c>
      <c r="G24" s="5">
        <v>1</v>
      </c>
      <c r="H24" s="5">
        <v>1</v>
      </c>
      <c r="I24" s="5" t="s">
        <v>568</v>
      </c>
      <c r="J24" s="5" t="s">
        <v>135</v>
      </c>
      <c r="K24" s="5" t="s">
        <v>569</v>
      </c>
      <c r="L24" s="135">
        <v>0</v>
      </c>
      <c r="M24" s="135">
        <v>1</v>
      </c>
      <c r="N24" s="104">
        <f>D24</f>
        <v>15</v>
      </c>
      <c r="O24" s="103"/>
    </row>
    <row r="25" spans="1:15" ht="51">
      <c r="A25" s="4" t="s">
        <v>443</v>
      </c>
      <c r="B25" s="4" t="s">
        <v>496</v>
      </c>
      <c r="C25" s="4" t="s">
        <v>487</v>
      </c>
      <c r="D25" s="154">
        <v>15</v>
      </c>
      <c r="E25" s="5">
        <v>1</v>
      </c>
      <c r="F25" s="5">
        <v>1</v>
      </c>
      <c r="G25" s="5">
        <v>1</v>
      </c>
      <c r="H25" s="5">
        <v>1</v>
      </c>
      <c r="I25" s="5" t="s">
        <v>568</v>
      </c>
      <c r="J25" s="5" t="s">
        <v>618</v>
      </c>
      <c r="K25" s="5" t="s">
        <v>569</v>
      </c>
      <c r="L25" s="135">
        <v>0</v>
      </c>
      <c r="M25" s="135">
        <v>1</v>
      </c>
      <c r="N25" s="171">
        <f>D25*O25</f>
        <v>6.302178089878089</v>
      </c>
      <c r="O25" s="103">
        <v>0.42014520599187255</v>
      </c>
    </row>
    <row r="26" spans="1:15" ht="38.25">
      <c r="A26" s="4" t="s">
        <v>201</v>
      </c>
      <c r="B26" s="4" t="s">
        <v>481</v>
      </c>
      <c r="C26" s="4" t="s">
        <v>447</v>
      </c>
      <c r="D26" s="154">
        <v>10.6066</v>
      </c>
      <c r="E26" s="5">
        <v>2</v>
      </c>
      <c r="F26" s="5">
        <v>1</v>
      </c>
      <c r="G26" s="5">
        <v>0.5</v>
      </c>
      <c r="H26" s="5">
        <v>2</v>
      </c>
      <c r="I26" s="5" t="s">
        <v>573</v>
      </c>
      <c r="J26" s="5" t="s">
        <v>618</v>
      </c>
      <c r="K26" s="5" t="s">
        <v>574</v>
      </c>
      <c r="L26" s="135">
        <v>0</v>
      </c>
      <c r="M26" s="135">
        <v>1</v>
      </c>
      <c r="N26" s="171">
        <f>D26*O26</f>
        <v>4.456312141873395</v>
      </c>
      <c r="O26" s="103">
        <v>0.42014520599187255</v>
      </c>
    </row>
    <row r="27" spans="1:15" ht="63.75">
      <c r="A27" s="4" t="s">
        <v>591</v>
      </c>
      <c r="B27" s="4" t="s">
        <v>498</v>
      </c>
      <c r="C27" s="4" t="s">
        <v>491</v>
      </c>
      <c r="D27" s="154">
        <v>15.17</v>
      </c>
      <c r="E27" s="5">
        <v>2</v>
      </c>
      <c r="F27" s="5">
        <v>2</v>
      </c>
      <c r="G27" s="5">
        <v>0.25</v>
      </c>
      <c r="H27" s="5">
        <v>2</v>
      </c>
      <c r="I27" s="5" t="s">
        <v>568</v>
      </c>
      <c r="J27" s="5" t="s">
        <v>135</v>
      </c>
      <c r="K27" s="5" t="s">
        <v>583</v>
      </c>
      <c r="L27" s="135">
        <v>0.712</v>
      </c>
      <c r="M27" s="135">
        <v>0.856</v>
      </c>
      <c r="N27" s="104">
        <f>D27</f>
        <v>15.17</v>
      </c>
      <c r="O27" s="103"/>
    </row>
    <row r="28" spans="1:15" ht="75" customHeight="1">
      <c r="A28" s="4" t="s">
        <v>100</v>
      </c>
      <c r="B28" s="4" t="s">
        <v>498</v>
      </c>
      <c r="C28" s="4" t="s">
        <v>491</v>
      </c>
      <c r="D28" s="154">
        <v>12.73</v>
      </c>
      <c r="E28" s="5">
        <v>2</v>
      </c>
      <c r="F28" s="5">
        <v>2</v>
      </c>
      <c r="G28" s="5">
        <v>0.25</v>
      </c>
      <c r="H28" s="5">
        <v>2</v>
      </c>
      <c r="I28" s="5" t="s">
        <v>568</v>
      </c>
      <c r="J28" s="5" t="s">
        <v>135</v>
      </c>
      <c r="K28" s="5" t="s">
        <v>585</v>
      </c>
      <c r="L28" s="135">
        <v>0.378</v>
      </c>
      <c r="M28" s="135">
        <v>1.465</v>
      </c>
      <c r="N28" s="104">
        <f>D28</f>
        <v>12.73</v>
      </c>
      <c r="O28" s="103"/>
    </row>
    <row r="29" spans="1:15" ht="63.75">
      <c r="A29" s="4" t="s">
        <v>627</v>
      </c>
      <c r="B29" s="4" t="s">
        <v>498</v>
      </c>
      <c r="C29" s="4" t="s">
        <v>491</v>
      </c>
      <c r="D29" s="154">
        <v>17.68</v>
      </c>
      <c r="E29" s="5">
        <v>3</v>
      </c>
      <c r="F29" s="5">
        <v>1</v>
      </c>
      <c r="G29" s="5">
        <v>0.17</v>
      </c>
      <c r="H29" s="5">
        <v>3</v>
      </c>
      <c r="I29" s="5" t="s">
        <v>568</v>
      </c>
      <c r="J29" s="5" t="s">
        <v>135</v>
      </c>
      <c r="K29" s="5" t="s">
        <v>102</v>
      </c>
      <c r="L29" s="135">
        <v>0.946</v>
      </c>
      <c r="M29" s="135">
        <v>0.856</v>
      </c>
      <c r="N29" s="104">
        <f>D29</f>
        <v>17.68</v>
      </c>
      <c r="O29" s="103"/>
    </row>
    <row r="30" spans="1:15" ht="51">
      <c r="A30" s="4" t="s">
        <v>338</v>
      </c>
      <c r="B30" s="4" t="s">
        <v>343</v>
      </c>
      <c r="C30" s="4" t="s">
        <v>446</v>
      </c>
      <c r="D30" s="154">
        <v>42.05</v>
      </c>
      <c r="E30" s="5">
        <v>1</v>
      </c>
      <c r="F30" s="5">
        <v>1</v>
      </c>
      <c r="G30" s="5">
        <v>1</v>
      </c>
      <c r="H30" s="5">
        <v>1</v>
      </c>
      <c r="I30" s="5" t="s">
        <v>568</v>
      </c>
      <c r="J30" s="5" t="s">
        <v>135</v>
      </c>
      <c r="K30" s="5" t="s">
        <v>339</v>
      </c>
      <c r="L30" s="135">
        <v>0.735</v>
      </c>
      <c r="M30" s="135">
        <v>0.988</v>
      </c>
      <c r="N30" s="104">
        <f>D30</f>
        <v>42.05</v>
      </c>
      <c r="O30" s="103"/>
    </row>
    <row r="31" spans="1:15" ht="51">
      <c r="A31" s="4" t="s">
        <v>247</v>
      </c>
      <c r="B31" s="4" t="s">
        <v>343</v>
      </c>
      <c r="C31" s="4" t="s">
        <v>446</v>
      </c>
      <c r="D31" s="154">
        <v>33.59</v>
      </c>
      <c r="E31" s="5">
        <v>2</v>
      </c>
      <c r="F31" s="5">
        <v>1</v>
      </c>
      <c r="G31" s="5">
        <v>0.5</v>
      </c>
      <c r="H31" s="5">
        <v>2</v>
      </c>
      <c r="I31" s="5" t="s">
        <v>568</v>
      </c>
      <c r="J31" s="5" t="s">
        <v>135</v>
      </c>
      <c r="K31" s="5" t="s">
        <v>248</v>
      </c>
      <c r="L31" s="135">
        <v>0.377</v>
      </c>
      <c r="M31" s="135">
        <v>0.6</v>
      </c>
      <c r="N31" s="104">
        <f>D31</f>
        <v>33.59</v>
      </c>
      <c r="O31" s="103"/>
    </row>
    <row r="32" spans="1:15" ht="51">
      <c r="A32" s="4" t="s">
        <v>191</v>
      </c>
      <c r="B32" s="4" t="s">
        <v>482</v>
      </c>
      <c r="C32" s="4" t="s">
        <v>449</v>
      </c>
      <c r="D32" s="154">
        <v>7.5</v>
      </c>
      <c r="E32" s="5">
        <v>2</v>
      </c>
      <c r="F32" s="5">
        <v>2</v>
      </c>
      <c r="G32" s="5">
        <v>0.5</v>
      </c>
      <c r="H32" s="5">
        <v>1</v>
      </c>
      <c r="I32" s="5" t="s">
        <v>568</v>
      </c>
      <c r="J32" s="5" t="s">
        <v>618</v>
      </c>
      <c r="K32" s="5" t="s">
        <v>569</v>
      </c>
      <c r="L32" s="135">
        <v>0</v>
      </c>
      <c r="M32" s="135">
        <v>1</v>
      </c>
      <c r="N32" s="171">
        <f>D32*O32</f>
        <v>3.1510890449390443</v>
      </c>
      <c r="O32" s="103">
        <v>0.42014520599187255</v>
      </c>
    </row>
    <row r="33" spans="1:15" ht="63.75">
      <c r="A33" s="4" t="s">
        <v>244</v>
      </c>
      <c r="B33" s="4" t="s">
        <v>349</v>
      </c>
      <c r="C33" s="4" t="s">
        <v>448</v>
      </c>
      <c r="D33" s="154">
        <v>15</v>
      </c>
      <c r="E33" s="5">
        <v>1</v>
      </c>
      <c r="F33" s="5">
        <v>1</v>
      </c>
      <c r="G33" s="5">
        <v>1</v>
      </c>
      <c r="H33" s="5">
        <v>1</v>
      </c>
      <c r="I33" s="5" t="s">
        <v>573</v>
      </c>
      <c r="J33" s="5" t="s">
        <v>618</v>
      </c>
      <c r="K33" s="5" t="s">
        <v>245</v>
      </c>
      <c r="L33" s="4">
        <v>0</v>
      </c>
      <c r="M33" s="5">
        <v>1</v>
      </c>
      <c r="N33" s="171">
        <f>D33*O33</f>
        <v>6.302178089878089</v>
      </c>
      <c r="O33" s="103">
        <v>0.42014520599187255</v>
      </c>
    </row>
    <row r="34" spans="1:15" ht="51">
      <c r="A34" s="4" t="s">
        <v>620</v>
      </c>
      <c r="B34" s="4" t="s">
        <v>501</v>
      </c>
      <c r="C34" s="4" t="s">
        <v>487</v>
      </c>
      <c r="D34" s="154">
        <v>32.2</v>
      </c>
      <c r="E34" s="5">
        <v>1</v>
      </c>
      <c r="F34" s="5">
        <v>1</v>
      </c>
      <c r="G34" s="5">
        <v>1</v>
      </c>
      <c r="H34" s="5">
        <v>1</v>
      </c>
      <c r="I34" s="5" t="s">
        <v>568</v>
      </c>
      <c r="J34" s="5" t="s">
        <v>135</v>
      </c>
      <c r="K34" s="5" t="s">
        <v>572</v>
      </c>
      <c r="L34" s="135">
        <v>0.328</v>
      </c>
      <c r="M34" s="135">
        <v>1.465</v>
      </c>
      <c r="N34" s="104">
        <f aca="true" t="shared" si="0" ref="N34:N40">D34</f>
        <v>32.2</v>
      </c>
      <c r="O34" s="103"/>
    </row>
    <row r="35" spans="1:15" ht="51">
      <c r="A35" s="4" t="s">
        <v>126</v>
      </c>
      <c r="B35" s="4" t="s">
        <v>348</v>
      </c>
      <c r="C35" s="4" t="s">
        <v>489</v>
      </c>
      <c r="D35" s="154">
        <v>25.76</v>
      </c>
      <c r="E35" s="5">
        <v>1</v>
      </c>
      <c r="F35" s="5">
        <v>1</v>
      </c>
      <c r="G35" s="5">
        <v>0.5</v>
      </c>
      <c r="H35" s="5">
        <v>1</v>
      </c>
      <c r="I35" s="5" t="s">
        <v>568</v>
      </c>
      <c r="J35" s="5" t="s">
        <v>135</v>
      </c>
      <c r="K35" s="5" t="s">
        <v>127</v>
      </c>
      <c r="L35" s="135">
        <v>0.322</v>
      </c>
      <c r="M35" s="135">
        <v>0.6</v>
      </c>
      <c r="N35" s="104">
        <f t="shared" si="0"/>
        <v>25.76</v>
      </c>
      <c r="O35" s="103"/>
    </row>
    <row r="36" spans="1:15" ht="51">
      <c r="A36" s="4" t="s">
        <v>358</v>
      </c>
      <c r="B36" s="4" t="s">
        <v>344</v>
      </c>
      <c r="C36" s="4" t="s">
        <v>489</v>
      </c>
      <c r="D36" s="154">
        <v>23.49</v>
      </c>
      <c r="E36" s="5">
        <v>1</v>
      </c>
      <c r="F36" s="5">
        <v>1</v>
      </c>
      <c r="G36" s="5">
        <v>0.5</v>
      </c>
      <c r="H36" s="5">
        <v>1</v>
      </c>
      <c r="I36" s="5" t="s">
        <v>568</v>
      </c>
      <c r="J36" s="5" t="s">
        <v>135</v>
      </c>
      <c r="K36" s="5" t="s">
        <v>359</v>
      </c>
      <c r="L36" s="135">
        <v>0.453</v>
      </c>
      <c r="M36" s="135">
        <v>0.6</v>
      </c>
      <c r="N36" s="104">
        <f t="shared" si="0"/>
        <v>23.49</v>
      </c>
      <c r="O36" s="103"/>
    </row>
    <row r="37" spans="1:15" ht="51">
      <c r="A37" s="4" t="s">
        <v>149</v>
      </c>
      <c r="B37" s="4" t="s">
        <v>344</v>
      </c>
      <c r="C37" s="4" t="s">
        <v>489</v>
      </c>
      <c r="D37" s="154">
        <v>15.99</v>
      </c>
      <c r="E37" s="5">
        <v>2</v>
      </c>
      <c r="F37" s="5">
        <v>1</v>
      </c>
      <c r="G37" s="5">
        <v>0.25</v>
      </c>
      <c r="H37" s="5">
        <v>2</v>
      </c>
      <c r="I37" s="5" t="s">
        <v>568</v>
      </c>
      <c r="J37" s="5" t="s">
        <v>135</v>
      </c>
      <c r="K37" s="5" t="s">
        <v>150</v>
      </c>
      <c r="L37" s="135">
        <v>0.41</v>
      </c>
      <c r="M37" s="135">
        <v>0.6</v>
      </c>
      <c r="N37" s="104">
        <f t="shared" si="0"/>
        <v>15.99</v>
      </c>
      <c r="O37" s="103"/>
    </row>
    <row r="38" spans="1:15" ht="63.75">
      <c r="A38" s="4" t="s">
        <v>243</v>
      </c>
      <c r="B38" s="4" t="s">
        <v>169</v>
      </c>
      <c r="C38" s="4" t="s">
        <v>487</v>
      </c>
      <c r="D38" s="154">
        <v>7.59</v>
      </c>
      <c r="E38" s="5">
        <v>3</v>
      </c>
      <c r="F38" s="5">
        <v>3</v>
      </c>
      <c r="G38" s="5">
        <v>0.17</v>
      </c>
      <c r="H38" s="5">
        <v>2</v>
      </c>
      <c r="I38" s="5" t="s">
        <v>568</v>
      </c>
      <c r="J38" s="5" t="s">
        <v>135</v>
      </c>
      <c r="K38" s="5" t="s">
        <v>572</v>
      </c>
      <c r="L38" s="4">
        <v>0.328</v>
      </c>
      <c r="M38" s="5">
        <v>1.465</v>
      </c>
      <c r="N38" s="104">
        <f t="shared" si="0"/>
        <v>7.59</v>
      </c>
      <c r="O38" s="103"/>
    </row>
    <row r="39" spans="1:15" ht="51">
      <c r="A39" s="4" t="s">
        <v>625</v>
      </c>
      <c r="B39" s="4" t="s">
        <v>433</v>
      </c>
      <c r="C39" s="4" t="s">
        <v>448</v>
      </c>
      <c r="D39" s="154">
        <v>24.2</v>
      </c>
      <c r="E39" s="5">
        <v>2</v>
      </c>
      <c r="F39" s="5">
        <v>2</v>
      </c>
      <c r="G39" s="5">
        <v>0.5</v>
      </c>
      <c r="H39" s="5">
        <v>1</v>
      </c>
      <c r="I39" s="5" t="s">
        <v>568</v>
      </c>
      <c r="J39" s="5" t="s">
        <v>135</v>
      </c>
      <c r="K39" s="5" t="s">
        <v>575</v>
      </c>
      <c r="L39" s="135">
        <v>0.329</v>
      </c>
      <c r="M39" s="135">
        <v>1.156</v>
      </c>
      <c r="N39" s="104">
        <f t="shared" si="0"/>
        <v>24.2</v>
      </c>
      <c r="O39" s="103"/>
    </row>
    <row r="40" spans="1:15" ht="51">
      <c r="A40" s="4" t="s">
        <v>625</v>
      </c>
      <c r="B40" s="4" t="s">
        <v>507</v>
      </c>
      <c r="C40" s="4" t="s">
        <v>448</v>
      </c>
      <c r="D40" s="154">
        <v>24.2</v>
      </c>
      <c r="E40" s="5">
        <v>2</v>
      </c>
      <c r="F40" s="5">
        <v>2</v>
      </c>
      <c r="G40" s="5">
        <v>0.5</v>
      </c>
      <c r="H40" s="5">
        <v>1</v>
      </c>
      <c r="I40" s="5" t="s">
        <v>568</v>
      </c>
      <c r="J40" s="5" t="s">
        <v>135</v>
      </c>
      <c r="K40" s="5" t="s">
        <v>575</v>
      </c>
      <c r="L40" s="135">
        <v>0.329</v>
      </c>
      <c r="M40" s="135">
        <v>1.156</v>
      </c>
      <c r="N40" s="104">
        <f t="shared" si="0"/>
        <v>24.2</v>
      </c>
      <c r="O40" s="103"/>
    </row>
    <row r="41" spans="1:15" ht="51">
      <c r="A41" s="4" t="s">
        <v>185</v>
      </c>
      <c r="B41" s="4" t="s">
        <v>222</v>
      </c>
      <c r="C41" s="4" t="s">
        <v>449</v>
      </c>
      <c r="D41" s="154">
        <v>15</v>
      </c>
      <c r="E41" s="5">
        <v>1</v>
      </c>
      <c r="F41" s="5">
        <v>1</v>
      </c>
      <c r="G41" s="5">
        <v>1</v>
      </c>
      <c r="H41" s="5">
        <v>1</v>
      </c>
      <c r="I41" s="5" t="s">
        <v>568</v>
      </c>
      <c r="J41" s="5" t="s">
        <v>618</v>
      </c>
      <c r="K41" s="5" t="s">
        <v>569</v>
      </c>
      <c r="L41" s="4">
        <v>0</v>
      </c>
      <c r="M41" s="5">
        <v>1</v>
      </c>
      <c r="N41" s="171">
        <f>D41*O41</f>
        <v>6.302178089878089</v>
      </c>
      <c r="O41" s="103">
        <v>0.42014520599187255</v>
      </c>
    </row>
    <row r="42" spans="1:15" ht="63.75">
      <c r="A42" s="4" t="s">
        <v>146</v>
      </c>
      <c r="B42" s="4" t="s">
        <v>342</v>
      </c>
      <c r="C42" s="4" t="s">
        <v>449</v>
      </c>
      <c r="D42" s="154">
        <v>10.6066</v>
      </c>
      <c r="E42" s="5">
        <v>2</v>
      </c>
      <c r="F42" s="5">
        <v>1</v>
      </c>
      <c r="G42" s="5">
        <v>0.5</v>
      </c>
      <c r="H42" s="5">
        <v>2</v>
      </c>
      <c r="I42" s="5" t="s">
        <v>568</v>
      </c>
      <c r="J42" s="5" t="s">
        <v>618</v>
      </c>
      <c r="K42" s="5" t="s">
        <v>569</v>
      </c>
      <c r="L42" s="4">
        <v>0</v>
      </c>
      <c r="M42" s="5">
        <v>1</v>
      </c>
      <c r="N42" s="171">
        <f>D42*O42</f>
        <v>4.456312141873395</v>
      </c>
      <c r="O42" s="103">
        <v>0.42014520599187255</v>
      </c>
    </row>
    <row r="43" spans="1:15" ht="63.75">
      <c r="A43" s="4" t="s">
        <v>140</v>
      </c>
      <c r="B43" s="4" t="s">
        <v>493</v>
      </c>
      <c r="C43" s="4" t="s">
        <v>494</v>
      </c>
      <c r="D43" s="154">
        <v>8.66</v>
      </c>
      <c r="E43" s="5">
        <v>3</v>
      </c>
      <c r="F43" s="5">
        <v>2</v>
      </c>
      <c r="G43" s="5">
        <v>0.33</v>
      </c>
      <c r="H43" s="5">
        <v>3</v>
      </c>
      <c r="I43" s="5" t="s">
        <v>573</v>
      </c>
      <c r="J43" s="5" t="s">
        <v>618</v>
      </c>
      <c r="K43" s="5" t="s">
        <v>581</v>
      </c>
      <c r="L43" s="135">
        <v>0</v>
      </c>
      <c r="M43" s="135">
        <v>1</v>
      </c>
      <c r="N43" s="171">
        <f>D43*O43</f>
        <v>3.638457483889616</v>
      </c>
      <c r="O43" s="103">
        <v>0.42014520599187255</v>
      </c>
    </row>
    <row r="44" spans="1:15" ht="63.75">
      <c r="A44" s="4" t="s">
        <v>98</v>
      </c>
      <c r="B44" s="4" t="s">
        <v>493</v>
      </c>
      <c r="C44" s="4" t="s">
        <v>494</v>
      </c>
      <c r="D44" s="154">
        <v>7.07</v>
      </c>
      <c r="E44" s="5">
        <v>3</v>
      </c>
      <c r="F44" s="5">
        <v>1</v>
      </c>
      <c r="G44" s="5">
        <v>0.33</v>
      </c>
      <c r="H44" s="5">
        <v>2</v>
      </c>
      <c r="I44" s="5" t="s">
        <v>573</v>
      </c>
      <c r="J44" s="5" t="s">
        <v>618</v>
      </c>
      <c r="K44" s="5" t="s">
        <v>581</v>
      </c>
      <c r="L44" s="135">
        <v>0</v>
      </c>
      <c r="M44" s="135">
        <v>1</v>
      </c>
      <c r="N44" s="171">
        <f>D44*O44</f>
        <v>2.970426606362539</v>
      </c>
      <c r="O44" s="103">
        <v>0.42014520599187255</v>
      </c>
    </row>
    <row r="45" spans="1:15" ht="51">
      <c r="A45" s="4" t="s">
        <v>186</v>
      </c>
      <c r="B45" s="4" t="s">
        <v>346</v>
      </c>
      <c r="C45" s="4" t="s">
        <v>489</v>
      </c>
      <c r="D45" s="154">
        <v>34.57</v>
      </c>
      <c r="E45" s="5">
        <v>1</v>
      </c>
      <c r="F45" s="5">
        <v>1</v>
      </c>
      <c r="G45" s="5">
        <v>1</v>
      </c>
      <c r="H45" s="5">
        <v>1</v>
      </c>
      <c r="I45" s="5" t="s">
        <v>568</v>
      </c>
      <c r="J45" s="5" t="s">
        <v>135</v>
      </c>
      <c r="K45" s="5" t="s">
        <v>586</v>
      </c>
      <c r="L45" s="4">
        <v>0.366</v>
      </c>
      <c r="M45" s="5">
        <v>0.856</v>
      </c>
      <c r="N45" s="104">
        <f>D45</f>
        <v>34.57</v>
      </c>
      <c r="O45" s="103"/>
    </row>
    <row r="46" spans="1:15" ht="51">
      <c r="A46" s="4" t="s">
        <v>99</v>
      </c>
      <c r="B46" s="4" t="s">
        <v>495</v>
      </c>
      <c r="C46" s="4" t="s">
        <v>447</v>
      </c>
      <c r="D46" s="154">
        <v>48.4</v>
      </c>
      <c r="E46" s="5">
        <v>1</v>
      </c>
      <c r="F46" s="5">
        <v>1</v>
      </c>
      <c r="G46" s="5">
        <v>1</v>
      </c>
      <c r="H46" s="5">
        <v>1</v>
      </c>
      <c r="I46" s="5" t="s">
        <v>573</v>
      </c>
      <c r="J46" s="5" t="s">
        <v>135</v>
      </c>
      <c r="K46" s="5" t="s">
        <v>575</v>
      </c>
      <c r="L46" s="135">
        <v>0.329</v>
      </c>
      <c r="M46" s="135">
        <v>1.156</v>
      </c>
      <c r="N46" s="104">
        <f>D46</f>
        <v>48.4</v>
      </c>
      <c r="O46" s="103"/>
    </row>
    <row r="47" spans="1:15" ht="51">
      <c r="A47" s="4" t="s">
        <v>249</v>
      </c>
      <c r="B47" s="4" t="s">
        <v>483</v>
      </c>
      <c r="C47" s="4" t="s">
        <v>487</v>
      </c>
      <c r="D47" s="154">
        <v>15</v>
      </c>
      <c r="E47" s="5">
        <v>1</v>
      </c>
      <c r="F47" s="5">
        <v>1</v>
      </c>
      <c r="G47" s="5">
        <v>1</v>
      </c>
      <c r="H47" s="5">
        <v>1</v>
      </c>
      <c r="I47" s="5" t="s">
        <v>568</v>
      </c>
      <c r="J47" s="5" t="s">
        <v>618</v>
      </c>
      <c r="K47" s="5" t="s">
        <v>569</v>
      </c>
      <c r="L47" s="4">
        <v>0</v>
      </c>
      <c r="M47" s="5">
        <v>1</v>
      </c>
      <c r="N47" s="171">
        <f>D47*O47</f>
        <v>6.302178089878089</v>
      </c>
      <c r="O47" s="103">
        <v>0.42014520599187255</v>
      </c>
    </row>
    <row r="48" spans="1:15" ht="51">
      <c r="A48" s="4" t="s">
        <v>193</v>
      </c>
      <c r="B48" s="4" t="s">
        <v>483</v>
      </c>
      <c r="C48" s="4" t="s">
        <v>487</v>
      </c>
      <c r="D48" s="154">
        <v>5.3033</v>
      </c>
      <c r="E48" s="5">
        <v>2</v>
      </c>
      <c r="F48" s="5">
        <v>2</v>
      </c>
      <c r="G48" s="5">
        <v>0.25</v>
      </c>
      <c r="H48" s="5">
        <v>2</v>
      </c>
      <c r="I48" s="5" t="s">
        <v>568</v>
      </c>
      <c r="J48" s="5" t="s">
        <v>618</v>
      </c>
      <c r="K48" s="5" t="s">
        <v>569</v>
      </c>
      <c r="L48" s="135">
        <v>0</v>
      </c>
      <c r="M48" s="135">
        <v>1</v>
      </c>
      <c r="N48" s="171">
        <f>D48*O48</f>
        <v>2.2281560709366977</v>
      </c>
      <c r="O48" s="103">
        <v>0.42014520599187255</v>
      </c>
    </row>
    <row r="49" spans="1:15" ht="51">
      <c r="A49" s="4" t="s">
        <v>174</v>
      </c>
      <c r="B49" s="4" t="s">
        <v>503</v>
      </c>
      <c r="C49" s="4" t="s">
        <v>449</v>
      </c>
      <c r="D49" s="154">
        <v>15</v>
      </c>
      <c r="E49" s="5">
        <v>1</v>
      </c>
      <c r="F49" s="5">
        <v>1</v>
      </c>
      <c r="G49" s="5">
        <v>1</v>
      </c>
      <c r="H49" s="5">
        <v>1</v>
      </c>
      <c r="I49" s="5" t="s">
        <v>568</v>
      </c>
      <c r="J49" s="5" t="s">
        <v>618</v>
      </c>
      <c r="K49" s="5" t="s">
        <v>569</v>
      </c>
      <c r="L49" s="4">
        <v>0</v>
      </c>
      <c r="M49" s="5">
        <v>1</v>
      </c>
      <c r="N49" s="171">
        <f>D49*O49</f>
        <v>6.302178089878089</v>
      </c>
      <c r="O49" s="103">
        <v>0.42014520599187255</v>
      </c>
    </row>
    <row r="50" spans="1:15" ht="51">
      <c r="A50" s="4" t="s">
        <v>622</v>
      </c>
      <c r="B50" s="4" t="s">
        <v>503</v>
      </c>
      <c r="C50" s="4" t="s">
        <v>449</v>
      </c>
      <c r="D50" s="154">
        <v>15</v>
      </c>
      <c r="E50" s="5">
        <v>1</v>
      </c>
      <c r="F50" s="5">
        <v>1</v>
      </c>
      <c r="G50" s="5">
        <v>1</v>
      </c>
      <c r="H50" s="5">
        <v>1</v>
      </c>
      <c r="I50" s="5" t="s">
        <v>568</v>
      </c>
      <c r="J50" s="5" t="s">
        <v>618</v>
      </c>
      <c r="K50" s="5" t="s">
        <v>569</v>
      </c>
      <c r="L50" s="135">
        <v>0</v>
      </c>
      <c r="M50" s="135">
        <v>1</v>
      </c>
      <c r="N50" s="171">
        <f>D50*O50</f>
        <v>6.302178089878089</v>
      </c>
      <c r="O50" s="103">
        <v>0.42014520599187255</v>
      </c>
    </row>
    <row r="51" spans="1:15" ht="63.75">
      <c r="A51" s="4" t="s">
        <v>623</v>
      </c>
      <c r="B51" s="4" t="s">
        <v>504</v>
      </c>
      <c r="C51" s="4" t="s">
        <v>449</v>
      </c>
      <c r="D51" s="154">
        <v>14.85</v>
      </c>
      <c r="E51" s="5">
        <v>2</v>
      </c>
      <c r="F51" s="5">
        <v>2</v>
      </c>
      <c r="G51" s="5">
        <v>0.25</v>
      </c>
      <c r="H51" s="5">
        <v>2</v>
      </c>
      <c r="I51" s="5" t="s">
        <v>568</v>
      </c>
      <c r="J51" s="5" t="s">
        <v>135</v>
      </c>
      <c r="K51" s="5" t="s">
        <v>101</v>
      </c>
      <c r="L51" s="135">
        <v>0.267</v>
      </c>
      <c r="M51" s="135">
        <v>1.465</v>
      </c>
      <c r="N51" s="104">
        <f>D51</f>
        <v>14.85</v>
      </c>
      <c r="O51" s="103"/>
    </row>
    <row r="52" spans="1:15" ht="51">
      <c r="A52" s="4" t="s">
        <v>97</v>
      </c>
      <c r="B52" s="4" t="s">
        <v>492</v>
      </c>
      <c r="C52" s="4" t="s">
        <v>447</v>
      </c>
      <c r="D52" s="154">
        <v>7.5</v>
      </c>
      <c r="E52" s="5">
        <v>2</v>
      </c>
      <c r="F52" s="5">
        <v>2</v>
      </c>
      <c r="G52" s="5">
        <v>0.5</v>
      </c>
      <c r="H52" s="5">
        <v>1</v>
      </c>
      <c r="I52" s="5" t="s">
        <v>568</v>
      </c>
      <c r="J52" s="5" t="s">
        <v>618</v>
      </c>
      <c r="K52" s="5" t="s">
        <v>576</v>
      </c>
      <c r="L52" s="135">
        <v>0</v>
      </c>
      <c r="M52" s="135">
        <v>1</v>
      </c>
      <c r="N52" s="171">
        <f>D52*O52</f>
        <v>3.1510890449390443</v>
      </c>
      <c r="O52" s="103">
        <v>0.42014520599187255</v>
      </c>
    </row>
    <row r="53" spans="1:15" ht="63.75">
      <c r="A53" s="4" t="s">
        <v>95</v>
      </c>
      <c r="B53" s="4" t="s">
        <v>490</v>
      </c>
      <c r="C53" s="4" t="s">
        <v>489</v>
      </c>
      <c r="D53" s="154">
        <v>21.82</v>
      </c>
      <c r="E53" s="5">
        <v>1</v>
      </c>
      <c r="F53" s="5">
        <v>1</v>
      </c>
      <c r="G53" s="5">
        <v>0.5</v>
      </c>
      <c r="H53" s="5">
        <v>1</v>
      </c>
      <c r="I53" s="5" t="s">
        <v>568</v>
      </c>
      <c r="J53" s="5" t="s">
        <v>135</v>
      </c>
      <c r="K53" s="5" t="s">
        <v>579</v>
      </c>
      <c r="L53" s="135">
        <v>0.681</v>
      </c>
      <c r="M53" s="135">
        <v>1.324</v>
      </c>
      <c r="N53" s="104">
        <f aca="true" t="shared" si="1" ref="N53:N58">D53</f>
        <v>21.82</v>
      </c>
      <c r="O53" s="103"/>
    </row>
    <row r="54" spans="1:15" ht="63.75">
      <c r="A54" s="4" t="s">
        <v>94</v>
      </c>
      <c r="B54" s="4" t="s">
        <v>490</v>
      </c>
      <c r="C54" s="4" t="s">
        <v>489</v>
      </c>
      <c r="D54" s="154">
        <v>16.84</v>
      </c>
      <c r="E54" s="5">
        <v>2</v>
      </c>
      <c r="F54" s="5">
        <v>1</v>
      </c>
      <c r="G54" s="5">
        <v>0.25</v>
      </c>
      <c r="H54" s="5">
        <v>2</v>
      </c>
      <c r="I54" s="5" t="s">
        <v>568</v>
      </c>
      <c r="J54" s="5" t="s">
        <v>135</v>
      </c>
      <c r="K54" s="5" t="s">
        <v>578</v>
      </c>
      <c r="L54" s="135">
        <v>0.594</v>
      </c>
      <c r="M54" s="135">
        <v>0.856</v>
      </c>
      <c r="N54" s="104">
        <f t="shared" si="1"/>
        <v>16.84</v>
      </c>
      <c r="O54" s="103"/>
    </row>
    <row r="55" spans="1:15" ht="63.75">
      <c r="A55" s="4" t="s">
        <v>96</v>
      </c>
      <c r="B55" s="4" t="s">
        <v>490</v>
      </c>
      <c r="C55" s="4" t="s">
        <v>489</v>
      </c>
      <c r="D55" s="154">
        <v>22.11</v>
      </c>
      <c r="E55" s="5">
        <v>2</v>
      </c>
      <c r="F55" s="5">
        <v>1</v>
      </c>
      <c r="G55" s="5">
        <v>0.25</v>
      </c>
      <c r="H55" s="5">
        <v>2</v>
      </c>
      <c r="I55" s="5" t="s">
        <v>568</v>
      </c>
      <c r="J55" s="5" t="s">
        <v>135</v>
      </c>
      <c r="K55" s="5" t="s">
        <v>580</v>
      </c>
      <c r="L55" s="135">
        <v>0.68</v>
      </c>
      <c r="M55" s="135">
        <v>0.6</v>
      </c>
      <c r="N55" s="104">
        <f t="shared" si="1"/>
        <v>22.11</v>
      </c>
      <c r="O55" s="103"/>
    </row>
    <row r="56" spans="1:15" ht="51">
      <c r="A56" s="4" t="s">
        <v>246</v>
      </c>
      <c r="B56" s="4" t="s">
        <v>352</v>
      </c>
      <c r="C56" s="4" t="s">
        <v>446</v>
      </c>
      <c r="D56" s="154">
        <v>24.2</v>
      </c>
      <c r="E56" s="5">
        <v>2</v>
      </c>
      <c r="F56" s="5">
        <v>2</v>
      </c>
      <c r="G56" s="5">
        <v>0.5</v>
      </c>
      <c r="H56" s="5">
        <v>1</v>
      </c>
      <c r="I56" s="5" t="s">
        <v>568</v>
      </c>
      <c r="J56" s="5" t="s">
        <v>135</v>
      </c>
      <c r="K56" s="5" t="s">
        <v>575</v>
      </c>
      <c r="L56" s="4">
        <v>0.329</v>
      </c>
      <c r="M56" s="5">
        <v>1.156</v>
      </c>
      <c r="N56" s="104">
        <f t="shared" si="1"/>
        <v>24.2</v>
      </c>
      <c r="O56" s="103"/>
    </row>
    <row r="57" spans="1:15" ht="51">
      <c r="A57" s="4" t="s">
        <v>246</v>
      </c>
      <c r="B57" s="4" t="s">
        <v>351</v>
      </c>
      <c r="C57" s="4" t="s">
        <v>446</v>
      </c>
      <c r="D57" s="154">
        <v>24.2</v>
      </c>
      <c r="E57" s="5">
        <v>2</v>
      </c>
      <c r="F57" s="5">
        <v>2</v>
      </c>
      <c r="G57" s="5">
        <v>0.5</v>
      </c>
      <c r="H57" s="5">
        <v>1</v>
      </c>
      <c r="I57" s="5" t="s">
        <v>568</v>
      </c>
      <c r="J57" s="5" t="s">
        <v>135</v>
      </c>
      <c r="K57" s="5" t="s">
        <v>575</v>
      </c>
      <c r="L57" s="4">
        <v>0.329</v>
      </c>
      <c r="M57" s="5">
        <v>1.156</v>
      </c>
      <c r="N57" s="104">
        <f t="shared" si="1"/>
        <v>24.2</v>
      </c>
      <c r="O57" s="103"/>
    </row>
    <row r="58" spans="1:15" ht="38.25">
      <c r="A58" s="4" t="s">
        <v>125</v>
      </c>
      <c r="B58" s="4" t="s">
        <v>347</v>
      </c>
      <c r="C58" s="4" t="s">
        <v>448</v>
      </c>
      <c r="D58" s="154">
        <v>48.4</v>
      </c>
      <c r="E58" s="5">
        <v>1</v>
      </c>
      <c r="F58" s="5">
        <v>1</v>
      </c>
      <c r="G58" s="5">
        <v>1</v>
      </c>
      <c r="H58" s="5">
        <v>1</v>
      </c>
      <c r="I58" s="5" t="s">
        <v>568</v>
      </c>
      <c r="J58" s="5" t="s">
        <v>135</v>
      </c>
      <c r="K58" s="5" t="s">
        <v>575</v>
      </c>
      <c r="L58" s="4">
        <v>0.329</v>
      </c>
      <c r="M58" s="5">
        <v>1.156</v>
      </c>
      <c r="N58" s="104">
        <f t="shared" si="1"/>
        <v>48.4</v>
      </c>
      <c r="O58" s="103"/>
    </row>
    <row r="59" spans="1:15" ht="51">
      <c r="A59" s="4" t="s">
        <v>193</v>
      </c>
      <c r="B59" s="4" t="s">
        <v>484</v>
      </c>
      <c r="C59" s="4" t="s">
        <v>449</v>
      </c>
      <c r="D59" s="154">
        <v>5.3033</v>
      </c>
      <c r="E59" s="5">
        <v>2</v>
      </c>
      <c r="F59" s="5">
        <v>2</v>
      </c>
      <c r="G59" s="5">
        <v>0.25</v>
      </c>
      <c r="H59" s="5">
        <v>2</v>
      </c>
      <c r="I59" s="5" t="s">
        <v>568</v>
      </c>
      <c r="J59" s="5" t="s">
        <v>618</v>
      </c>
      <c r="K59" s="5" t="s">
        <v>569</v>
      </c>
      <c r="L59" s="135">
        <v>0</v>
      </c>
      <c r="M59" s="135">
        <v>1</v>
      </c>
      <c r="N59" s="171">
        <f>D59*O59</f>
        <v>2.2281560709366977</v>
      </c>
      <c r="O59" s="103">
        <v>0.42014520599187255</v>
      </c>
    </row>
    <row r="60" spans="1:15" ht="63.75" customHeight="1">
      <c r="A60" s="4" t="s">
        <v>147</v>
      </c>
      <c r="B60" s="4" t="s">
        <v>506</v>
      </c>
      <c r="C60" s="4" t="s">
        <v>491</v>
      </c>
      <c r="D60" s="154">
        <v>43.29</v>
      </c>
      <c r="E60" s="5">
        <v>1</v>
      </c>
      <c r="F60" s="5">
        <v>1</v>
      </c>
      <c r="G60" s="5">
        <v>1</v>
      </c>
      <c r="H60" s="5">
        <v>1</v>
      </c>
      <c r="I60" s="5" t="s">
        <v>568</v>
      </c>
      <c r="J60" s="5" t="s">
        <v>135</v>
      </c>
      <c r="K60" s="5" t="s">
        <v>148</v>
      </c>
      <c r="L60" s="4">
        <v>0.312</v>
      </c>
      <c r="M60" s="5">
        <v>0.6</v>
      </c>
      <c r="N60" s="104">
        <f>D60</f>
        <v>43.29</v>
      </c>
      <c r="O60" s="103"/>
    </row>
    <row r="61" spans="1:15" ht="63.75" customHeight="1">
      <c r="A61" s="4" t="s">
        <v>624</v>
      </c>
      <c r="B61" s="4" t="s">
        <v>506</v>
      </c>
      <c r="C61" s="4" t="s">
        <v>491</v>
      </c>
      <c r="D61" s="154">
        <v>15</v>
      </c>
      <c r="E61" s="5">
        <v>1</v>
      </c>
      <c r="F61" s="5">
        <v>1</v>
      </c>
      <c r="G61" s="5">
        <v>1</v>
      </c>
      <c r="H61" s="5">
        <v>1</v>
      </c>
      <c r="I61" s="5" t="s">
        <v>568</v>
      </c>
      <c r="J61" s="5" t="s">
        <v>618</v>
      </c>
      <c r="K61" s="5" t="s">
        <v>569</v>
      </c>
      <c r="L61" s="135">
        <v>0</v>
      </c>
      <c r="M61" s="135">
        <v>1</v>
      </c>
      <c r="N61" s="171">
        <f>D61*O61</f>
        <v>6.302178089878089</v>
      </c>
      <c r="O61" s="103">
        <v>0.42014520599187255</v>
      </c>
    </row>
    <row r="62" spans="1:15" ht="51">
      <c r="A62" s="4" t="s">
        <v>621</v>
      </c>
      <c r="B62" s="4" t="s">
        <v>502</v>
      </c>
      <c r="C62" s="4" t="s">
        <v>449</v>
      </c>
      <c r="D62" s="154">
        <v>32.2</v>
      </c>
      <c r="E62" s="5">
        <v>1</v>
      </c>
      <c r="F62" s="5">
        <v>1</v>
      </c>
      <c r="G62" s="5">
        <v>1</v>
      </c>
      <c r="H62" s="5">
        <v>1</v>
      </c>
      <c r="I62" s="5" t="s">
        <v>568</v>
      </c>
      <c r="J62" s="5" t="s">
        <v>135</v>
      </c>
      <c r="K62" s="5" t="s">
        <v>572</v>
      </c>
      <c r="L62" s="135">
        <v>0.328</v>
      </c>
      <c r="M62" s="135">
        <v>1.465</v>
      </c>
      <c r="N62" s="104">
        <f>D62</f>
        <v>32.2</v>
      </c>
      <c r="O62" s="103"/>
    </row>
    <row r="63" spans="1:15" ht="51">
      <c r="A63" s="4" t="s">
        <v>109</v>
      </c>
      <c r="B63" s="4" t="s">
        <v>500</v>
      </c>
      <c r="C63" s="4" t="s">
        <v>449</v>
      </c>
      <c r="D63" s="154">
        <v>34.57</v>
      </c>
      <c r="E63" s="5">
        <v>1</v>
      </c>
      <c r="F63" s="5">
        <v>1</v>
      </c>
      <c r="G63" s="5">
        <v>1</v>
      </c>
      <c r="H63" s="5">
        <v>1</v>
      </c>
      <c r="I63" s="5" t="s">
        <v>568</v>
      </c>
      <c r="J63" s="5" t="s">
        <v>135</v>
      </c>
      <c r="K63" s="5" t="s">
        <v>586</v>
      </c>
      <c r="L63" s="135">
        <v>0.366</v>
      </c>
      <c r="M63" s="135">
        <v>0.856</v>
      </c>
      <c r="N63" s="104">
        <f>D63</f>
        <v>34.57</v>
      </c>
      <c r="O63" s="103"/>
    </row>
    <row r="64" spans="1:15" ht="51">
      <c r="A64" s="4" t="s">
        <v>600</v>
      </c>
      <c r="B64" s="4" t="s">
        <v>500</v>
      </c>
      <c r="C64" s="4" t="s">
        <v>449</v>
      </c>
      <c r="D64" s="154">
        <v>41.98</v>
      </c>
      <c r="E64" s="5">
        <v>1</v>
      </c>
      <c r="F64" s="5">
        <v>1</v>
      </c>
      <c r="G64" s="5">
        <v>1</v>
      </c>
      <c r="H64" s="5">
        <v>1</v>
      </c>
      <c r="I64" s="5" t="s">
        <v>568</v>
      </c>
      <c r="J64" s="5" t="s">
        <v>135</v>
      </c>
      <c r="K64" s="5" t="s">
        <v>101</v>
      </c>
      <c r="L64" s="135">
        <v>0.267</v>
      </c>
      <c r="M64" s="135">
        <v>1.465</v>
      </c>
      <c r="N64" s="104">
        <f>D64</f>
        <v>41.98</v>
      </c>
      <c r="O64" s="103"/>
    </row>
    <row r="65" spans="1:15" ht="63.75">
      <c r="A65" s="4" t="s">
        <v>623</v>
      </c>
      <c r="B65" s="4" t="s">
        <v>505</v>
      </c>
      <c r="C65" s="4" t="s">
        <v>487</v>
      </c>
      <c r="D65" s="154">
        <v>14.85</v>
      </c>
      <c r="E65" s="5">
        <v>2</v>
      </c>
      <c r="F65" s="5">
        <v>2</v>
      </c>
      <c r="G65" s="5">
        <v>0.25</v>
      </c>
      <c r="H65" s="5">
        <v>2</v>
      </c>
      <c r="I65" s="5" t="s">
        <v>568</v>
      </c>
      <c r="J65" s="5" t="s">
        <v>135</v>
      </c>
      <c r="K65" s="5" t="s">
        <v>101</v>
      </c>
      <c r="L65" s="135">
        <v>0.267</v>
      </c>
      <c r="M65" s="135">
        <v>1.465</v>
      </c>
      <c r="N65" s="104">
        <f>D65</f>
        <v>14.85</v>
      </c>
      <c r="O65" s="103"/>
    </row>
    <row r="66" spans="1:15" ht="76.5">
      <c r="A66" s="4" t="s">
        <v>141</v>
      </c>
      <c r="B66" s="4" t="s">
        <v>505</v>
      </c>
      <c r="C66" s="4" t="s">
        <v>487</v>
      </c>
      <c r="D66" s="154">
        <v>10.6066</v>
      </c>
      <c r="E66" s="5">
        <v>2</v>
      </c>
      <c r="F66" s="5">
        <v>1</v>
      </c>
      <c r="G66" s="5">
        <v>0.5</v>
      </c>
      <c r="H66" s="5">
        <v>2</v>
      </c>
      <c r="I66" s="5" t="s">
        <v>568</v>
      </c>
      <c r="J66" s="5" t="s">
        <v>618</v>
      </c>
      <c r="K66" s="5" t="s">
        <v>103</v>
      </c>
      <c r="L66" s="135">
        <v>0</v>
      </c>
      <c r="M66" s="135">
        <v>1</v>
      </c>
      <c r="N66" s="171">
        <f>D66*O66</f>
        <v>4.456312141873395</v>
      </c>
      <c r="O66" s="103">
        <v>0.42014520599187255</v>
      </c>
    </row>
    <row r="67" spans="1:15" ht="63.75">
      <c r="A67" s="4" t="s">
        <v>444</v>
      </c>
      <c r="B67" s="4" t="s">
        <v>505</v>
      </c>
      <c r="C67" s="4" t="s">
        <v>487</v>
      </c>
      <c r="D67" s="154">
        <v>24.24</v>
      </c>
      <c r="E67" s="5">
        <v>3</v>
      </c>
      <c r="F67" s="5">
        <v>1</v>
      </c>
      <c r="G67" s="5">
        <v>0.33</v>
      </c>
      <c r="H67" s="5">
        <v>3</v>
      </c>
      <c r="I67" s="5" t="s">
        <v>568</v>
      </c>
      <c r="J67" s="5" t="s">
        <v>135</v>
      </c>
      <c r="K67" s="5" t="s">
        <v>101</v>
      </c>
      <c r="L67" s="135">
        <v>0.267</v>
      </c>
      <c r="M67" s="135">
        <v>0.856</v>
      </c>
      <c r="N67" s="104">
        <f aca="true" t="shared" si="2" ref="N67:N73">D67</f>
        <v>24.24</v>
      </c>
      <c r="O67" s="103"/>
    </row>
    <row r="68" spans="1:15" ht="51">
      <c r="A68" s="4" t="s">
        <v>592</v>
      </c>
      <c r="B68" s="4" t="s">
        <v>499</v>
      </c>
      <c r="C68" s="4" t="s">
        <v>487</v>
      </c>
      <c r="D68" s="154">
        <v>56.29</v>
      </c>
      <c r="E68" s="5">
        <v>1</v>
      </c>
      <c r="F68" s="5">
        <v>1</v>
      </c>
      <c r="G68" s="5">
        <v>1</v>
      </c>
      <c r="H68" s="5">
        <v>1</v>
      </c>
      <c r="I68" s="5" t="s">
        <v>568</v>
      </c>
      <c r="J68" s="5" t="s">
        <v>135</v>
      </c>
      <c r="K68" s="5" t="s">
        <v>584</v>
      </c>
      <c r="L68" s="135">
        <v>0.978</v>
      </c>
      <c r="M68" s="135">
        <v>1.465</v>
      </c>
      <c r="N68" s="104">
        <f t="shared" si="2"/>
        <v>56.29</v>
      </c>
      <c r="O68" s="103"/>
    </row>
    <row r="69" spans="1:15" ht="51">
      <c r="A69" s="4" t="s">
        <v>442</v>
      </c>
      <c r="B69" s="4" t="s">
        <v>499</v>
      </c>
      <c r="C69" s="4" t="s">
        <v>487</v>
      </c>
      <c r="D69" s="154">
        <v>20.52</v>
      </c>
      <c r="E69" s="5">
        <v>3</v>
      </c>
      <c r="F69" s="5">
        <v>2</v>
      </c>
      <c r="G69" s="5">
        <v>0.33</v>
      </c>
      <c r="H69" s="5">
        <v>2</v>
      </c>
      <c r="I69" s="5" t="s">
        <v>568</v>
      </c>
      <c r="J69" s="5" t="s">
        <v>135</v>
      </c>
      <c r="K69" s="5" t="s">
        <v>104</v>
      </c>
      <c r="L69" s="135">
        <v>0.773</v>
      </c>
      <c r="M69" s="135">
        <v>0.6</v>
      </c>
      <c r="N69" s="104">
        <f t="shared" si="2"/>
        <v>20.52</v>
      </c>
      <c r="O69" s="103"/>
    </row>
    <row r="70" spans="1:15" ht="51">
      <c r="A70" s="4" t="s">
        <v>190</v>
      </c>
      <c r="B70" s="4" t="s">
        <v>158</v>
      </c>
      <c r="C70" s="4" t="s">
        <v>447</v>
      </c>
      <c r="D70" s="154">
        <v>13.69</v>
      </c>
      <c r="E70" s="5">
        <v>5</v>
      </c>
      <c r="F70" s="5">
        <v>3</v>
      </c>
      <c r="G70" s="5">
        <v>0.2</v>
      </c>
      <c r="H70" s="5">
        <v>2</v>
      </c>
      <c r="I70" s="5" t="s">
        <v>136</v>
      </c>
      <c r="J70" s="5" t="s">
        <v>135</v>
      </c>
      <c r="K70" s="5" t="s">
        <v>575</v>
      </c>
      <c r="L70" s="135">
        <v>0.329</v>
      </c>
      <c r="M70" s="135">
        <v>1.156</v>
      </c>
      <c r="N70" s="104">
        <f t="shared" si="2"/>
        <v>13.69</v>
      </c>
      <c r="O70" s="103"/>
    </row>
    <row r="71" spans="1:15" ht="63.75">
      <c r="A71" s="4" t="s">
        <v>243</v>
      </c>
      <c r="B71" s="4" t="s">
        <v>170</v>
      </c>
      <c r="C71" s="4" t="s">
        <v>487</v>
      </c>
      <c r="D71" s="154">
        <v>7.59</v>
      </c>
      <c r="E71" s="5">
        <v>3</v>
      </c>
      <c r="F71" s="5">
        <v>3</v>
      </c>
      <c r="G71" s="5">
        <v>0.17</v>
      </c>
      <c r="H71" s="5">
        <v>2</v>
      </c>
      <c r="I71" s="5" t="s">
        <v>568</v>
      </c>
      <c r="J71" s="5" t="s">
        <v>135</v>
      </c>
      <c r="K71" s="5" t="s">
        <v>572</v>
      </c>
      <c r="L71" s="4">
        <v>0.328</v>
      </c>
      <c r="M71" s="5">
        <v>1.465</v>
      </c>
      <c r="N71" s="104">
        <f t="shared" si="2"/>
        <v>7.59</v>
      </c>
      <c r="O71" s="103"/>
    </row>
    <row r="72" spans="1:15" ht="51">
      <c r="A72" s="4" t="s">
        <v>190</v>
      </c>
      <c r="B72" s="4" t="s">
        <v>157</v>
      </c>
      <c r="C72" s="4" t="s">
        <v>447</v>
      </c>
      <c r="D72" s="154">
        <v>13.69</v>
      </c>
      <c r="E72" s="5">
        <v>5</v>
      </c>
      <c r="F72" s="5">
        <v>3</v>
      </c>
      <c r="G72" s="5">
        <v>0.2</v>
      </c>
      <c r="H72" s="5">
        <v>2</v>
      </c>
      <c r="I72" s="5" t="s">
        <v>136</v>
      </c>
      <c r="J72" s="5" t="s">
        <v>135</v>
      </c>
      <c r="K72" s="5" t="s">
        <v>575</v>
      </c>
      <c r="L72" s="135">
        <v>0.329</v>
      </c>
      <c r="M72" s="135">
        <v>1.156</v>
      </c>
      <c r="N72" s="104">
        <f t="shared" si="2"/>
        <v>13.69</v>
      </c>
      <c r="O72" s="103"/>
    </row>
    <row r="73" spans="1:15" ht="51">
      <c r="A73" s="4" t="s">
        <v>442</v>
      </c>
      <c r="B73" s="4" t="s">
        <v>156</v>
      </c>
      <c r="C73" s="4" t="s">
        <v>487</v>
      </c>
      <c r="D73" s="154">
        <v>20.52</v>
      </c>
      <c r="E73" s="5">
        <v>3</v>
      </c>
      <c r="F73" s="5">
        <v>2</v>
      </c>
      <c r="G73" s="5">
        <v>0.33</v>
      </c>
      <c r="H73" s="5">
        <v>2</v>
      </c>
      <c r="I73" s="5" t="s">
        <v>568</v>
      </c>
      <c r="J73" s="5" t="s">
        <v>135</v>
      </c>
      <c r="K73" s="5" t="s">
        <v>104</v>
      </c>
      <c r="L73" s="135">
        <v>0.773</v>
      </c>
      <c r="M73" s="135">
        <v>0.6</v>
      </c>
      <c r="N73" s="104">
        <f t="shared" si="2"/>
        <v>20.52</v>
      </c>
      <c r="O73" s="103"/>
    </row>
    <row r="74" spans="1:15" ht="51">
      <c r="A74" s="4" t="s">
        <v>440</v>
      </c>
      <c r="B74" s="4" t="s">
        <v>153</v>
      </c>
      <c r="C74" s="4" t="s">
        <v>487</v>
      </c>
      <c r="D74" s="154">
        <v>7.5</v>
      </c>
      <c r="E74" s="5">
        <v>2</v>
      </c>
      <c r="F74" s="5">
        <v>2</v>
      </c>
      <c r="G74" s="5">
        <v>0.5</v>
      </c>
      <c r="H74" s="5">
        <v>1</v>
      </c>
      <c r="I74" s="5" t="s">
        <v>568</v>
      </c>
      <c r="J74" s="5" t="s">
        <v>618</v>
      </c>
      <c r="K74" s="5" t="s">
        <v>569</v>
      </c>
      <c r="L74" s="135">
        <v>0</v>
      </c>
      <c r="M74" s="135">
        <v>1</v>
      </c>
      <c r="N74" s="171">
        <f>D74*O74</f>
        <v>3.1510890449390443</v>
      </c>
      <c r="O74" s="103">
        <v>0.42014520599187255</v>
      </c>
    </row>
    <row r="75" spans="1:15" ht="76.5">
      <c r="A75" s="4" t="s">
        <v>197</v>
      </c>
      <c r="B75" s="4" t="s">
        <v>478</v>
      </c>
      <c r="C75" s="4" t="s">
        <v>447</v>
      </c>
      <c r="D75" s="154">
        <v>18.33</v>
      </c>
      <c r="E75" s="5">
        <v>2</v>
      </c>
      <c r="F75" s="5">
        <v>2</v>
      </c>
      <c r="G75" s="5">
        <v>0.5</v>
      </c>
      <c r="H75" s="5">
        <v>1</v>
      </c>
      <c r="I75" s="5" t="s">
        <v>568</v>
      </c>
      <c r="J75" s="5" t="s">
        <v>135</v>
      </c>
      <c r="K75" s="5" t="s">
        <v>570</v>
      </c>
      <c r="L75" s="135">
        <v>0.4</v>
      </c>
      <c r="M75" s="135">
        <v>0.906</v>
      </c>
      <c r="N75" s="104">
        <f>D75</f>
        <v>18.33</v>
      </c>
      <c r="O75" s="103"/>
    </row>
    <row r="76" spans="1:15" ht="38.25">
      <c r="A76" s="4" t="s">
        <v>265</v>
      </c>
      <c r="B76" s="4" t="s">
        <v>478</v>
      </c>
      <c r="C76" s="4" t="s">
        <v>447</v>
      </c>
      <c r="D76" s="154">
        <v>34.22</v>
      </c>
      <c r="E76" s="5">
        <v>2</v>
      </c>
      <c r="F76" s="5">
        <v>1</v>
      </c>
      <c r="G76" s="5">
        <v>0.5</v>
      </c>
      <c r="H76" s="5">
        <v>2</v>
      </c>
      <c r="I76" s="5" t="s">
        <v>568</v>
      </c>
      <c r="J76" s="5" t="s">
        <v>135</v>
      </c>
      <c r="K76" s="5" t="s">
        <v>575</v>
      </c>
      <c r="L76" s="135">
        <v>0.329</v>
      </c>
      <c r="M76" s="135">
        <v>1.156</v>
      </c>
      <c r="N76" s="104">
        <f>D76</f>
        <v>34.22</v>
      </c>
      <c r="O76" s="103"/>
    </row>
    <row r="77" spans="1:15" ht="51">
      <c r="A77" s="4" t="s">
        <v>626</v>
      </c>
      <c r="B77" s="4" t="s">
        <v>478</v>
      </c>
      <c r="C77" s="4" t="s">
        <v>447</v>
      </c>
      <c r="D77" s="154">
        <v>8.66</v>
      </c>
      <c r="E77" s="5">
        <v>3</v>
      </c>
      <c r="F77" s="5">
        <v>2</v>
      </c>
      <c r="G77" s="5">
        <v>0.33</v>
      </c>
      <c r="H77" s="5">
        <v>3</v>
      </c>
      <c r="I77" s="5" t="s">
        <v>573</v>
      </c>
      <c r="J77" s="5" t="s">
        <v>618</v>
      </c>
      <c r="K77" s="5" t="s">
        <v>574</v>
      </c>
      <c r="L77" s="135">
        <v>0</v>
      </c>
      <c r="M77" s="135">
        <v>1</v>
      </c>
      <c r="N77" s="171">
        <f>D77*O77</f>
        <v>3.638457483889616</v>
      </c>
      <c r="O77" s="103">
        <v>0.42014520599187255</v>
      </c>
    </row>
    <row r="78" spans="1:15" ht="51">
      <c r="A78" s="4" t="s">
        <v>97</v>
      </c>
      <c r="B78" s="4" t="s">
        <v>462</v>
      </c>
      <c r="C78" s="4" t="s">
        <v>447</v>
      </c>
      <c r="D78" s="154">
        <v>7.5</v>
      </c>
      <c r="E78" s="5">
        <v>2</v>
      </c>
      <c r="F78" s="5">
        <v>2</v>
      </c>
      <c r="G78" s="5">
        <v>0.5</v>
      </c>
      <c r="H78" s="5">
        <v>1</v>
      </c>
      <c r="I78" s="5" t="s">
        <v>568</v>
      </c>
      <c r="J78" s="5" t="s">
        <v>618</v>
      </c>
      <c r="K78" s="5" t="s">
        <v>576</v>
      </c>
      <c r="L78" s="135">
        <v>0</v>
      </c>
      <c r="M78" s="135">
        <v>1</v>
      </c>
      <c r="N78" s="171">
        <f>D78*O78</f>
        <v>3.1510890449390443</v>
      </c>
      <c r="O78" s="103">
        <v>0.42014520599187255</v>
      </c>
    </row>
    <row r="79" spans="1:15" ht="76.5">
      <c r="A79" s="4" t="s">
        <v>197</v>
      </c>
      <c r="B79" s="4" t="s">
        <v>462</v>
      </c>
      <c r="C79" s="4" t="s">
        <v>447</v>
      </c>
      <c r="D79" s="154">
        <v>18.33</v>
      </c>
      <c r="E79" s="5">
        <v>2</v>
      </c>
      <c r="F79" s="5">
        <v>2</v>
      </c>
      <c r="G79" s="5">
        <v>0.5</v>
      </c>
      <c r="H79" s="5">
        <v>1</v>
      </c>
      <c r="I79" s="5" t="s">
        <v>568</v>
      </c>
      <c r="J79" s="5" t="s">
        <v>135</v>
      </c>
      <c r="K79" s="5" t="s">
        <v>570</v>
      </c>
      <c r="L79" s="135">
        <v>0.4</v>
      </c>
      <c r="M79" s="135">
        <v>0.906</v>
      </c>
      <c r="N79" s="104">
        <f>D79</f>
        <v>18.33</v>
      </c>
      <c r="O79" s="103"/>
    </row>
    <row r="80" spans="1:15" ht="38.25">
      <c r="A80" s="4" t="s">
        <v>192</v>
      </c>
      <c r="B80" s="4" t="s">
        <v>462</v>
      </c>
      <c r="C80" s="4" t="s">
        <v>447</v>
      </c>
      <c r="D80" s="154">
        <v>15</v>
      </c>
      <c r="E80" s="5">
        <v>1</v>
      </c>
      <c r="F80" s="5">
        <v>1</v>
      </c>
      <c r="G80" s="5">
        <v>1</v>
      </c>
      <c r="H80" s="5">
        <v>1</v>
      </c>
      <c r="I80" s="5" t="s">
        <v>568</v>
      </c>
      <c r="J80" s="5" t="s">
        <v>618</v>
      </c>
      <c r="K80" s="5" t="s">
        <v>576</v>
      </c>
      <c r="L80" s="135">
        <v>0</v>
      </c>
      <c r="M80" s="135">
        <v>1</v>
      </c>
      <c r="N80" s="171">
        <f>D80*O80</f>
        <v>6.302178089878089</v>
      </c>
      <c r="O80" s="103">
        <v>0.42014520599187255</v>
      </c>
    </row>
    <row r="81" spans="1:15" ht="38.25">
      <c r="A81" s="4" t="s">
        <v>599</v>
      </c>
      <c r="B81" s="4" t="s">
        <v>462</v>
      </c>
      <c r="C81" s="4" t="s">
        <v>447</v>
      </c>
      <c r="D81" s="154">
        <v>48.4</v>
      </c>
      <c r="E81" s="5">
        <v>1</v>
      </c>
      <c r="F81" s="5">
        <v>1</v>
      </c>
      <c r="G81" s="5">
        <v>1</v>
      </c>
      <c r="H81" s="5">
        <v>1</v>
      </c>
      <c r="I81" s="5" t="s">
        <v>568</v>
      </c>
      <c r="J81" s="5" t="s">
        <v>135</v>
      </c>
      <c r="K81" s="5" t="s">
        <v>575</v>
      </c>
      <c r="L81" s="135">
        <v>0.329</v>
      </c>
      <c r="M81" s="135">
        <v>1.156</v>
      </c>
      <c r="N81" s="104">
        <f>D81</f>
        <v>48.4</v>
      </c>
      <c r="O81" s="103"/>
    </row>
    <row r="82" spans="1:15" ht="51">
      <c r="A82" s="4" t="s">
        <v>626</v>
      </c>
      <c r="B82" s="4" t="s">
        <v>462</v>
      </c>
      <c r="C82" s="4" t="s">
        <v>447</v>
      </c>
      <c r="D82" s="154">
        <v>4.33</v>
      </c>
      <c r="E82" s="5">
        <v>3</v>
      </c>
      <c r="F82" s="5">
        <v>2</v>
      </c>
      <c r="G82" s="5">
        <v>0.17</v>
      </c>
      <c r="H82" s="5">
        <v>3</v>
      </c>
      <c r="I82" s="5" t="s">
        <v>573</v>
      </c>
      <c r="J82" s="5" t="s">
        <v>618</v>
      </c>
      <c r="K82" s="5" t="s">
        <v>574</v>
      </c>
      <c r="L82" s="135">
        <v>0</v>
      </c>
      <c r="M82" s="135">
        <v>1</v>
      </c>
      <c r="N82" s="171">
        <f>D82*O82</f>
        <v>1.819228741944808</v>
      </c>
      <c r="O82" s="103">
        <v>0.42014520599187255</v>
      </c>
    </row>
    <row r="83" spans="1:14" ht="12.75">
      <c r="A83" s="8"/>
      <c r="B83" s="8"/>
      <c r="C83" s="8"/>
      <c r="D83" s="11">
        <f>SUM(D5:D82)</f>
        <v>1555.9330000000004</v>
      </c>
      <c r="E83" s="7"/>
      <c r="F83" s="7"/>
      <c r="G83" s="7"/>
      <c r="H83" s="7"/>
      <c r="I83" s="7"/>
      <c r="J83" s="7"/>
      <c r="K83" s="7"/>
      <c r="L83" s="7"/>
      <c r="M83" s="7"/>
      <c r="N83" s="11">
        <f>SUM(N5:N82)</f>
        <v>1379.898942070631</v>
      </c>
    </row>
    <row r="84" ht="12.75">
      <c r="N84" s="165"/>
    </row>
    <row r="85" ht="12.75">
      <c r="N85" s="165"/>
    </row>
    <row r="86" spans="2:14" ht="25.5">
      <c r="B86" s="220" t="s">
        <v>450</v>
      </c>
      <c r="C86" s="220" t="s">
        <v>446</v>
      </c>
      <c r="D86" s="243">
        <v>15</v>
      </c>
      <c r="E86" s="234">
        <v>6.3</v>
      </c>
      <c r="K86" s="1">
        <f>1162.88/5</f>
        <v>232.57600000000002</v>
      </c>
      <c r="N86" s="165"/>
    </row>
    <row r="87" spans="2:14" ht="25.5">
      <c r="B87" s="220" t="s">
        <v>435</v>
      </c>
      <c r="C87" s="220" t="s">
        <v>487</v>
      </c>
      <c r="D87" s="223">
        <v>53.17</v>
      </c>
      <c r="E87" s="234">
        <v>53.17</v>
      </c>
      <c r="K87" s="1">
        <f>48.4*0.3</f>
        <v>14.52</v>
      </c>
      <c r="N87" s="165"/>
    </row>
    <row r="88" spans="2:14" ht="25.5">
      <c r="B88" s="220" t="s">
        <v>345</v>
      </c>
      <c r="C88" s="220" t="s">
        <v>449</v>
      </c>
      <c r="D88" s="223">
        <v>15</v>
      </c>
      <c r="E88" s="234">
        <v>6.3</v>
      </c>
      <c r="K88" s="1">
        <f>SUBTOTAL(9,K86:K87)</f>
        <v>247.09600000000003</v>
      </c>
      <c r="N88" s="165"/>
    </row>
    <row r="89" spans="2:14" ht="25.5">
      <c r="B89" s="220" t="s">
        <v>350</v>
      </c>
      <c r="C89" s="220" t="s">
        <v>449</v>
      </c>
      <c r="D89" s="223">
        <v>15.18</v>
      </c>
      <c r="E89" s="234">
        <v>15.18</v>
      </c>
      <c r="N89" s="165"/>
    </row>
    <row r="90" spans="2:14" ht="25.5">
      <c r="B90" s="220" t="s">
        <v>497</v>
      </c>
      <c r="C90" s="220" t="s">
        <v>494</v>
      </c>
      <c r="D90" s="223">
        <v>52.98</v>
      </c>
      <c r="E90" s="234">
        <v>52.98</v>
      </c>
      <c r="N90" s="165"/>
    </row>
    <row r="91" spans="2:14" ht="38.25">
      <c r="B91" s="220" t="s">
        <v>480</v>
      </c>
      <c r="C91" s="220" t="s">
        <v>449</v>
      </c>
      <c r="D91" s="223">
        <v>22.5</v>
      </c>
      <c r="E91" s="234">
        <v>9.45</v>
      </c>
      <c r="N91" s="165"/>
    </row>
    <row r="92" spans="2:14" ht="25.5">
      <c r="B92" s="220" t="s">
        <v>486</v>
      </c>
      <c r="C92" s="220" t="s">
        <v>449</v>
      </c>
      <c r="D92" s="223">
        <v>7.5</v>
      </c>
      <c r="E92" s="234">
        <v>3.15</v>
      </c>
      <c r="N92" s="165"/>
    </row>
    <row r="93" spans="2:14" ht="25.5">
      <c r="B93" s="220" t="s">
        <v>152</v>
      </c>
      <c r="C93" s="220" t="s">
        <v>487</v>
      </c>
      <c r="D93" s="223">
        <v>7.5</v>
      </c>
      <c r="E93" s="234">
        <v>3.15</v>
      </c>
      <c r="N93" s="165"/>
    </row>
    <row r="94" spans="2:14" ht="25.5">
      <c r="B94" s="220" t="s">
        <v>479</v>
      </c>
      <c r="C94" s="220" t="s">
        <v>487</v>
      </c>
      <c r="D94" s="223">
        <v>48.98</v>
      </c>
      <c r="E94" s="234">
        <v>48.98</v>
      </c>
      <c r="N94" s="165"/>
    </row>
    <row r="95" spans="2:14" ht="25.5">
      <c r="B95" s="220" t="s">
        <v>159</v>
      </c>
      <c r="C95" s="220" t="s">
        <v>447</v>
      </c>
      <c r="D95" s="223">
        <v>13.69</v>
      </c>
      <c r="E95" s="234">
        <v>13.69</v>
      </c>
      <c r="N95" s="165"/>
    </row>
    <row r="96" spans="2:14" ht="25.5">
      <c r="B96" s="220" t="s">
        <v>151</v>
      </c>
      <c r="C96" s="220" t="s">
        <v>494</v>
      </c>
      <c r="D96" s="223">
        <v>4.33</v>
      </c>
      <c r="E96" s="234">
        <v>1.82</v>
      </c>
      <c r="N96" s="165"/>
    </row>
    <row r="97" spans="2:14" ht="25.5">
      <c r="B97" s="220" t="s">
        <v>485</v>
      </c>
      <c r="C97" s="220" t="s">
        <v>447</v>
      </c>
      <c r="D97" s="223">
        <v>10.6066</v>
      </c>
      <c r="E97" s="234">
        <v>4.46</v>
      </c>
      <c r="N97" s="165"/>
    </row>
    <row r="98" spans="2:14" ht="25.5">
      <c r="B98" s="220" t="s">
        <v>154</v>
      </c>
      <c r="C98" s="220" t="s">
        <v>155</v>
      </c>
      <c r="D98" s="223">
        <v>48.4</v>
      </c>
      <c r="E98" s="234">
        <v>48.4</v>
      </c>
      <c r="N98" s="165"/>
    </row>
    <row r="99" spans="2:14" ht="25.5">
      <c r="B99" s="220" t="s">
        <v>496</v>
      </c>
      <c r="C99" s="220" t="s">
        <v>487</v>
      </c>
      <c r="D99" s="223">
        <v>62.2</v>
      </c>
      <c r="E99" s="234">
        <v>53.5</v>
      </c>
      <c r="N99" s="165"/>
    </row>
    <row r="100" spans="2:14" ht="25.5">
      <c r="B100" s="220" t="s">
        <v>481</v>
      </c>
      <c r="C100" s="220" t="s">
        <v>447</v>
      </c>
      <c r="D100" s="223">
        <v>10.6066</v>
      </c>
      <c r="E100" s="234">
        <v>4.46</v>
      </c>
      <c r="N100" s="165"/>
    </row>
    <row r="101" spans="2:5" ht="25.5">
      <c r="B101" s="220" t="s">
        <v>498</v>
      </c>
      <c r="C101" s="220" t="s">
        <v>491</v>
      </c>
      <c r="D101" s="223">
        <v>45.58</v>
      </c>
      <c r="E101" s="234">
        <v>45.58</v>
      </c>
    </row>
    <row r="102" spans="2:5" ht="12.75">
      <c r="B102" s="220" t="s">
        <v>343</v>
      </c>
      <c r="C102" s="220" t="s">
        <v>446</v>
      </c>
      <c r="D102" s="223">
        <v>75.64</v>
      </c>
      <c r="E102" s="234">
        <v>75.64</v>
      </c>
    </row>
    <row r="103" spans="2:5" ht="25.5">
      <c r="B103" s="220" t="s">
        <v>482</v>
      </c>
      <c r="C103" s="220" t="s">
        <v>449</v>
      </c>
      <c r="D103" s="223">
        <v>7.5</v>
      </c>
      <c r="E103" s="234">
        <v>3.15</v>
      </c>
    </row>
    <row r="104" spans="2:5" ht="25.5">
      <c r="B104" s="220" t="s">
        <v>349</v>
      </c>
      <c r="C104" s="220" t="s">
        <v>448</v>
      </c>
      <c r="D104" s="223">
        <v>15</v>
      </c>
      <c r="E104" s="234">
        <v>6.3</v>
      </c>
    </row>
    <row r="105" spans="2:5" ht="25.5">
      <c r="B105" s="220" t="s">
        <v>501</v>
      </c>
      <c r="C105" s="220" t="s">
        <v>487</v>
      </c>
      <c r="D105" s="223">
        <v>32.2</v>
      </c>
      <c r="E105" s="234">
        <v>32.2</v>
      </c>
    </row>
    <row r="106" spans="2:5" ht="25.5">
      <c r="B106" s="220" t="s">
        <v>348</v>
      </c>
      <c r="C106" s="220" t="s">
        <v>489</v>
      </c>
      <c r="D106" s="223">
        <v>65.24</v>
      </c>
      <c r="E106" s="234">
        <v>65.24</v>
      </c>
    </row>
    <row r="107" spans="2:5" ht="25.5">
      <c r="B107" s="220" t="s">
        <v>169</v>
      </c>
      <c r="C107" s="220" t="s">
        <v>487</v>
      </c>
      <c r="D107" s="223">
        <v>7.59</v>
      </c>
      <c r="E107" s="234">
        <v>7.59</v>
      </c>
    </row>
    <row r="108" spans="2:5" ht="38.25">
      <c r="B108" s="220" t="s">
        <v>433</v>
      </c>
      <c r="C108" s="220" t="s">
        <v>448</v>
      </c>
      <c r="D108" s="223">
        <v>24.2</v>
      </c>
      <c r="E108" s="234">
        <v>24.2</v>
      </c>
    </row>
    <row r="109" spans="2:5" ht="25.5">
      <c r="B109" s="220" t="s">
        <v>507</v>
      </c>
      <c r="C109" s="220" t="s">
        <v>448</v>
      </c>
      <c r="D109" s="223">
        <v>24.2</v>
      </c>
      <c r="E109" s="234">
        <v>24.2</v>
      </c>
    </row>
    <row r="110" spans="2:5" ht="38.25">
      <c r="B110" s="220" t="s">
        <v>222</v>
      </c>
      <c r="C110" s="220" t="s">
        <v>449</v>
      </c>
      <c r="D110" s="223">
        <v>15</v>
      </c>
      <c r="E110" s="234">
        <v>6.3</v>
      </c>
    </row>
    <row r="111" spans="2:5" ht="25.5">
      <c r="B111" s="220" t="s">
        <v>342</v>
      </c>
      <c r="C111" s="220" t="s">
        <v>449</v>
      </c>
      <c r="D111" s="223">
        <v>10.6066</v>
      </c>
      <c r="E111" s="234">
        <v>4.46</v>
      </c>
    </row>
    <row r="112" spans="2:5" ht="25.5">
      <c r="B112" s="220" t="s">
        <v>493</v>
      </c>
      <c r="C112" s="220" t="s">
        <v>494</v>
      </c>
      <c r="D112" s="223">
        <v>15.73</v>
      </c>
      <c r="E112" s="234">
        <v>6.61</v>
      </c>
    </row>
    <row r="113" spans="2:5" ht="25.5">
      <c r="B113" s="220" t="s">
        <v>346</v>
      </c>
      <c r="C113" s="220" t="s">
        <v>489</v>
      </c>
      <c r="D113" s="223">
        <v>34.57</v>
      </c>
      <c r="E113" s="234">
        <v>34.57</v>
      </c>
    </row>
    <row r="114" spans="2:5" ht="25.5">
      <c r="B114" s="220" t="s">
        <v>495</v>
      </c>
      <c r="C114" s="220" t="s">
        <v>447</v>
      </c>
      <c r="D114" s="223">
        <v>48.4</v>
      </c>
      <c r="E114" s="234">
        <v>48.4</v>
      </c>
    </row>
    <row r="115" spans="2:5" ht="25.5">
      <c r="B115" s="220" t="s">
        <v>483</v>
      </c>
      <c r="C115" s="220" t="s">
        <v>487</v>
      </c>
      <c r="D115" s="223">
        <v>20.3</v>
      </c>
      <c r="E115" s="234">
        <v>8.53</v>
      </c>
    </row>
    <row r="116" spans="2:5" ht="25.5">
      <c r="B116" s="220" t="s">
        <v>503</v>
      </c>
      <c r="C116" s="220" t="s">
        <v>449</v>
      </c>
      <c r="D116" s="223">
        <v>30</v>
      </c>
      <c r="E116" s="234">
        <v>12.6</v>
      </c>
    </row>
    <row r="117" spans="2:5" ht="25.5">
      <c r="B117" s="220" t="s">
        <v>504</v>
      </c>
      <c r="C117" s="220" t="s">
        <v>449</v>
      </c>
      <c r="D117" s="223">
        <v>14.85</v>
      </c>
      <c r="E117" s="234">
        <v>14.85</v>
      </c>
    </row>
    <row r="118" spans="2:5" ht="25.5">
      <c r="B118" s="220" t="s">
        <v>492</v>
      </c>
      <c r="C118" s="220" t="s">
        <v>447</v>
      </c>
      <c r="D118" s="223">
        <v>7.5</v>
      </c>
      <c r="E118" s="234">
        <v>3.15</v>
      </c>
    </row>
    <row r="119" spans="2:5" ht="38.25">
      <c r="B119" s="220" t="s">
        <v>490</v>
      </c>
      <c r="C119" s="220" t="s">
        <v>489</v>
      </c>
      <c r="D119" s="223">
        <v>60.77</v>
      </c>
      <c r="E119" s="234">
        <v>60.77</v>
      </c>
    </row>
    <row r="120" spans="2:5" ht="25.5">
      <c r="B120" s="220" t="s">
        <v>352</v>
      </c>
      <c r="C120" s="220" t="s">
        <v>446</v>
      </c>
      <c r="D120" s="223">
        <v>24.2</v>
      </c>
      <c r="E120" s="234">
        <v>24.2</v>
      </c>
    </row>
    <row r="121" spans="2:5" ht="25.5">
      <c r="B121" s="220" t="s">
        <v>351</v>
      </c>
      <c r="C121" s="220" t="s">
        <v>446</v>
      </c>
      <c r="D121" s="223">
        <v>24.2</v>
      </c>
      <c r="E121" s="234">
        <v>24.2</v>
      </c>
    </row>
    <row r="122" spans="2:5" ht="25.5">
      <c r="B122" s="220" t="s">
        <v>347</v>
      </c>
      <c r="C122" s="220" t="s">
        <v>448</v>
      </c>
      <c r="D122" s="223">
        <v>48.4</v>
      </c>
      <c r="E122" s="234">
        <v>48.4</v>
      </c>
    </row>
    <row r="123" spans="2:5" ht="25.5">
      <c r="B123" s="220" t="s">
        <v>484</v>
      </c>
      <c r="C123" s="220" t="s">
        <v>449</v>
      </c>
      <c r="D123" s="223">
        <v>5.3033</v>
      </c>
      <c r="E123" s="234">
        <v>2.23</v>
      </c>
    </row>
    <row r="124" spans="2:5" ht="25.5">
      <c r="B124" s="220" t="s">
        <v>506</v>
      </c>
      <c r="C124" s="220" t="s">
        <v>491</v>
      </c>
      <c r="D124" s="223">
        <v>58.29</v>
      </c>
      <c r="E124" s="234">
        <v>49.59</v>
      </c>
    </row>
    <row r="125" spans="2:5" ht="25.5">
      <c r="B125" s="220" t="s">
        <v>502</v>
      </c>
      <c r="C125" s="220" t="s">
        <v>449</v>
      </c>
      <c r="D125" s="223">
        <v>32.2</v>
      </c>
      <c r="E125" s="234">
        <v>32.2</v>
      </c>
    </row>
    <row r="126" spans="2:5" ht="25.5">
      <c r="B126" s="220" t="s">
        <v>500</v>
      </c>
      <c r="C126" s="220" t="s">
        <v>449</v>
      </c>
      <c r="D126" s="223">
        <v>76.55</v>
      </c>
      <c r="E126" s="234">
        <v>76.55</v>
      </c>
    </row>
    <row r="127" spans="2:5" ht="25.5">
      <c r="B127" s="220" t="s">
        <v>505</v>
      </c>
      <c r="C127" s="220" t="s">
        <v>487</v>
      </c>
      <c r="D127" s="223">
        <v>126.51</v>
      </c>
      <c r="E127" s="234">
        <v>120.36</v>
      </c>
    </row>
    <row r="128" spans="2:5" ht="25.5">
      <c r="B128" s="220" t="s">
        <v>158</v>
      </c>
      <c r="C128" s="220" t="s">
        <v>447</v>
      </c>
      <c r="D128" s="223">
        <v>13.69</v>
      </c>
      <c r="E128" s="234">
        <v>13.69</v>
      </c>
    </row>
    <row r="129" spans="2:5" ht="25.5">
      <c r="B129" s="220" t="s">
        <v>170</v>
      </c>
      <c r="C129" s="220" t="s">
        <v>487</v>
      </c>
      <c r="D129" s="223">
        <v>7.59</v>
      </c>
      <c r="E129" s="234">
        <v>7.59</v>
      </c>
    </row>
    <row r="130" spans="2:5" ht="25.5">
      <c r="B130" s="220" t="s">
        <v>157</v>
      </c>
      <c r="C130" s="220" t="s">
        <v>447</v>
      </c>
      <c r="D130" s="223">
        <v>13.69</v>
      </c>
      <c r="E130" s="234">
        <v>13.69</v>
      </c>
    </row>
    <row r="131" spans="2:5" ht="25.5">
      <c r="B131" s="220" t="s">
        <v>156</v>
      </c>
      <c r="C131" s="220" t="s">
        <v>487</v>
      </c>
      <c r="D131" s="223">
        <v>28.02</v>
      </c>
      <c r="E131" s="234">
        <v>23.67</v>
      </c>
    </row>
    <row r="132" spans="2:5" ht="25.5">
      <c r="B132" s="220" t="s">
        <v>478</v>
      </c>
      <c r="C132" s="220" t="s">
        <v>447</v>
      </c>
      <c r="D132" s="223">
        <v>61.21</v>
      </c>
      <c r="E132" s="234">
        <v>56.19</v>
      </c>
    </row>
    <row r="133" spans="2:5" ht="25.5">
      <c r="B133" s="220" t="s">
        <v>462</v>
      </c>
      <c r="C133" s="220" t="s">
        <v>447</v>
      </c>
      <c r="D133" s="223">
        <v>93.56</v>
      </c>
      <c r="E133" s="234">
        <v>78</v>
      </c>
    </row>
    <row r="134" spans="2:5" ht="12.75">
      <c r="B134" s="244"/>
      <c r="C134" s="244"/>
      <c r="D134" s="243">
        <f>SUM(D86:D133)</f>
        <v>1555.9331000000002</v>
      </c>
      <c r="E134" s="243">
        <f>SUM(E86:E133)</f>
        <v>1379.8900000000003</v>
      </c>
    </row>
    <row r="135" spans="2:5" ht="12.75">
      <c r="B135" s="244"/>
      <c r="C135" s="244"/>
      <c r="D135" s="244"/>
      <c r="E135" s="244"/>
    </row>
  </sheetData>
  <mergeCells count="2">
    <mergeCell ref="A2:K2"/>
    <mergeCell ref="A3:K3"/>
  </mergeCells>
  <printOptions/>
  <pageMargins left="0.15748031496062992" right="0.15748031496062992" top="0.5905511811023623" bottom="0.5905511811023623"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148"/>
  <sheetViews>
    <sheetView tabSelected="1" workbookViewId="0" topLeftCell="A1">
      <selection activeCell="I20" sqref="I20"/>
    </sheetView>
  </sheetViews>
  <sheetFormatPr defaultColWidth="9.140625" defaultRowHeight="12.75"/>
  <cols>
    <col min="1" max="1" width="25.28125" style="0" customWidth="1"/>
    <col min="2" max="2" width="6.421875" style="0" bestFit="1" customWidth="1"/>
    <col min="3" max="3" width="9.140625" style="21" customWidth="1"/>
  </cols>
  <sheetData>
    <row r="1" ht="15.75">
      <c r="A1" s="33" t="s">
        <v>286</v>
      </c>
    </row>
    <row r="3" spans="1:7" ht="13.5" thickBot="1">
      <c r="A3" s="38" t="s">
        <v>436</v>
      </c>
      <c r="B3" s="38" t="s">
        <v>514</v>
      </c>
      <c r="C3" s="39" t="s">
        <v>231</v>
      </c>
      <c r="D3" s="38" t="s">
        <v>437</v>
      </c>
      <c r="F3" s="14" t="s">
        <v>514</v>
      </c>
      <c r="G3" s="14" t="s">
        <v>231</v>
      </c>
    </row>
    <row r="4" spans="1:7" ht="15">
      <c r="A4" s="190" t="s">
        <v>34</v>
      </c>
      <c r="B4" s="191" t="s">
        <v>448</v>
      </c>
      <c r="C4" s="185">
        <v>17.3</v>
      </c>
      <c r="D4" s="215">
        <f>SUM(C4:C18)</f>
        <v>359.00999999999993</v>
      </c>
      <c r="F4" s="213" t="s">
        <v>448</v>
      </c>
      <c r="G4" s="185">
        <f>D4</f>
        <v>359.00999999999993</v>
      </c>
    </row>
    <row r="5" spans="1:7" ht="12.75">
      <c r="A5" s="192" t="s">
        <v>40</v>
      </c>
      <c r="B5" s="193" t="s">
        <v>448</v>
      </c>
      <c r="C5" s="185">
        <v>3.67</v>
      </c>
      <c r="F5" s="217" t="s">
        <v>487</v>
      </c>
      <c r="G5" s="185">
        <f>D19</f>
        <v>1037.75</v>
      </c>
    </row>
    <row r="6" spans="1:7" ht="12.75">
      <c r="A6" s="194" t="s">
        <v>54</v>
      </c>
      <c r="B6" s="193" t="s">
        <v>448</v>
      </c>
      <c r="C6" s="185">
        <v>21.47</v>
      </c>
      <c r="F6" s="217" t="s">
        <v>155</v>
      </c>
      <c r="G6" s="185">
        <f>D34</f>
        <v>770.0999999999999</v>
      </c>
    </row>
    <row r="7" spans="1:7" ht="12.75">
      <c r="A7" s="195" t="s">
        <v>402</v>
      </c>
      <c r="B7" s="196" t="s">
        <v>448</v>
      </c>
      <c r="C7" s="185">
        <v>36.47</v>
      </c>
      <c r="F7" s="217" t="s">
        <v>489</v>
      </c>
      <c r="G7" s="185">
        <f>D47</f>
        <v>349.21000000000004</v>
      </c>
    </row>
    <row r="8" spans="1:7" ht="12.75">
      <c r="A8" s="190" t="s">
        <v>403</v>
      </c>
      <c r="B8" s="193" t="s">
        <v>448</v>
      </c>
      <c r="C8" s="185">
        <v>6.25</v>
      </c>
      <c r="F8" s="217" t="s">
        <v>615</v>
      </c>
      <c r="G8" s="185">
        <f>D53</f>
        <v>1201.4099999999999</v>
      </c>
    </row>
    <row r="9" spans="1:7" ht="12.75">
      <c r="A9" s="195" t="s">
        <v>48</v>
      </c>
      <c r="B9" s="193" t="s">
        <v>448</v>
      </c>
      <c r="C9" s="185">
        <v>27.24</v>
      </c>
      <c r="F9" s="217" t="s">
        <v>446</v>
      </c>
      <c r="G9" s="185">
        <f>D67</f>
        <v>313.24</v>
      </c>
    </row>
    <row r="10" spans="1:7" ht="12.75">
      <c r="A10" s="195" t="s">
        <v>433</v>
      </c>
      <c r="B10" s="193" t="s">
        <v>448</v>
      </c>
      <c r="C10" s="185">
        <v>56.47</v>
      </c>
      <c r="F10" s="213" t="s">
        <v>494</v>
      </c>
      <c r="G10" s="185">
        <f>D74</f>
        <v>676.5200000000001</v>
      </c>
    </row>
    <row r="11" spans="1:7" ht="12.75">
      <c r="A11" s="192" t="s">
        <v>37</v>
      </c>
      <c r="B11" s="193" t="s">
        <v>448</v>
      </c>
      <c r="C11" s="185">
        <v>24.2</v>
      </c>
      <c r="F11" s="217" t="s">
        <v>447</v>
      </c>
      <c r="G11" s="185">
        <f>D89</f>
        <v>1807.5700000000002</v>
      </c>
    </row>
    <row r="12" spans="1:7" ht="12.75">
      <c r="A12" s="190" t="s">
        <v>68</v>
      </c>
      <c r="B12" s="196" t="s">
        <v>448</v>
      </c>
      <c r="C12" s="185">
        <v>6</v>
      </c>
      <c r="F12" s="217" t="s">
        <v>491</v>
      </c>
      <c r="G12" s="185">
        <f>D111</f>
        <v>381.74000000000007</v>
      </c>
    </row>
    <row r="13" spans="1:7" ht="12.75">
      <c r="A13" s="190" t="s">
        <v>60</v>
      </c>
      <c r="B13" s="193" t="s">
        <v>448</v>
      </c>
      <c r="C13" s="185">
        <v>4.92</v>
      </c>
      <c r="F13" s="218" t="s">
        <v>449</v>
      </c>
      <c r="G13" s="185">
        <f>D119</f>
        <v>1323.5</v>
      </c>
    </row>
    <row r="14" spans="1:7" ht="12.75">
      <c r="A14" s="194" t="s">
        <v>389</v>
      </c>
      <c r="B14" s="193" t="s">
        <v>448</v>
      </c>
      <c r="C14" s="185">
        <v>93.94</v>
      </c>
      <c r="F14" s="217" t="s">
        <v>332</v>
      </c>
      <c r="G14" s="185">
        <f>D148</f>
        <v>3.84</v>
      </c>
    </row>
    <row r="15" spans="1:7" ht="12.75">
      <c r="A15" s="190" t="s">
        <v>82</v>
      </c>
      <c r="B15" s="193" t="s">
        <v>448</v>
      </c>
      <c r="C15" s="185">
        <v>1.25</v>
      </c>
      <c r="F15" s="181"/>
      <c r="G15" s="214">
        <f>SUM(G4:G14)</f>
        <v>8223.89</v>
      </c>
    </row>
    <row r="16" spans="1:7" ht="12.75">
      <c r="A16" s="190" t="s">
        <v>49</v>
      </c>
      <c r="B16" s="191" t="s">
        <v>448</v>
      </c>
      <c r="C16" s="185">
        <v>26.02</v>
      </c>
      <c r="F16" s="181"/>
      <c r="G16" s="184"/>
    </row>
    <row r="17" spans="1:7" ht="12.75">
      <c r="A17" s="190" t="s">
        <v>71</v>
      </c>
      <c r="B17" s="193" t="s">
        <v>448</v>
      </c>
      <c r="C17" s="185">
        <v>8</v>
      </c>
      <c r="F17" s="181"/>
      <c r="G17" s="184"/>
    </row>
    <row r="18" spans="1:7" ht="13.5" thickBot="1">
      <c r="A18" s="197" t="s">
        <v>553</v>
      </c>
      <c r="B18" s="198" t="s">
        <v>448</v>
      </c>
      <c r="C18" s="186">
        <v>25.81</v>
      </c>
      <c r="F18" s="181"/>
      <c r="G18" s="184"/>
    </row>
    <row r="19" spans="1:7" ht="15">
      <c r="A19" s="199" t="s">
        <v>435</v>
      </c>
      <c r="B19" s="200" t="s">
        <v>487</v>
      </c>
      <c r="C19" s="187">
        <v>83.08</v>
      </c>
      <c r="D19" s="216">
        <f>SUM(C19:C33)</f>
        <v>1037.75</v>
      </c>
      <c r="F19" s="181"/>
      <c r="G19" s="184"/>
    </row>
    <row r="20" spans="1:7" ht="12.75">
      <c r="A20" s="195" t="s">
        <v>28</v>
      </c>
      <c r="B20" s="193" t="s">
        <v>487</v>
      </c>
      <c r="C20" s="185">
        <v>17.43</v>
      </c>
      <c r="F20" s="181"/>
      <c r="G20" s="184"/>
    </row>
    <row r="21" spans="1:7" ht="12.75">
      <c r="A21" s="194" t="s">
        <v>29</v>
      </c>
      <c r="B21" s="193" t="s">
        <v>487</v>
      </c>
      <c r="C21" s="185">
        <v>117.58</v>
      </c>
      <c r="F21" s="181"/>
      <c r="G21" s="184"/>
    </row>
    <row r="22" spans="1:7" ht="12.75">
      <c r="A22" s="195" t="s">
        <v>15</v>
      </c>
      <c r="B22" s="193" t="s">
        <v>487</v>
      </c>
      <c r="C22" s="185">
        <v>7.1</v>
      </c>
      <c r="F22" s="181"/>
      <c r="G22" s="184"/>
    </row>
    <row r="23" spans="1:7" ht="12.75">
      <c r="A23" s="195" t="s">
        <v>16</v>
      </c>
      <c r="B23" s="193" t="s">
        <v>487</v>
      </c>
      <c r="C23" s="185">
        <v>132.33</v>
      </c>
      <c r="F23" s="181"/>
      <c r="G23" s="183"/>
    </row>
    <row r="24" spans="1:7" ht="12.75">
      <c r="A24" s="195" t="s">
        <v>552</v>
      </c>
      <c r="B24" s="193" t="s">
        <v>487</v>
      </c>
      <c r="C24" s="185">
        <v>1.05</v>
      </c>
      <c r="G24" s="6"/>
    </row>
    <row r="25" spans="1:7" ht="12.75">
      <c r="A25" s="195" t="s">
        <v>36</v>
      </c>
      <c r="B25" s="193" t="s">
        <v>487</v>
      </c>
      <c r="C25" s="185">
        <v>75.03</v>
      </c>
      <c r="G25" s="6"/>
    </row>
    <row r="26" spans="1:7" ht="12.75">
      <c r="A26" s="195" t="s">
        <v>169</v>
      </c>
      <c r="B26" s="193" t="s">
        <v>487</v>
      </c>
      <c r="C26" s="185">
        <v>52.55</v>
      </c>
      <c r="G26" s="6"/>
    </row>
    <row r="27" spans="1:7" ht="12.75">
      <c r="A27" s="195" t="s">
        <v>45</v>
      </c>
      <c r="B27" s="193" t="s">
        <v>487</v>
      </c>
      <c r="C27" s="185">
        <v>42.79</v>
      </c>
      <c r="G27" s="6"/>
    </row>
    <row r="28" spans="1:7" ht="12.75">
      <c r="A28" s="190" t="s">
        <v>381</v>
      </c>
      <c r="B28" s="193" t="s">
        <v>487</v>
      </c>
      <c r="C28" s="185">
        <v>14.53</v>
      </c>
      <c r="G28" s="6"/>
    </row>
    <row r="29" spans="1:7" ht="12.75">
      <c r="A29" s="195" t="s">
        <v>390</v>
      </c>
      <c r="B29" s="191" t="s">
        <v>487</v>
      </c>
      <c r="C29" s="185">
        <v>60.89</v>
      </c>
      <c r="G29" s="6"/>
    </row>
    <row r="30" spans="1:7" ht="12.75">
      <c r="A30" s="195" t="s">
        <v>44</v>
      </c>
      <c r="B30" s="193" t="s">
        <v>487</v>
      </c>
      <c r="C30" s="185">
        <v>60</v>
      </c>
      <c r="G30" s="6"/>
    </row>
    <row r="31" spans="1:7" ht="12.75">
      <c r="A31" s="195" t="s">
        <v>505</v>
      </c>
      <c r="B31" s="193" t="s">
        <v>487</v>
      </c>
      <c r="C31" s="185">
        <v>296.68</v>
      </c>
      <c r="G31" s="6"/>
    </row>
    <row r="32" spans="1:7" ht="12.75">
      <c r="A32" s="194" t="s">
        <v>170</v>
      </c>
      <c r="B32" s="193" t="s">
        <v>487</v>
      </c>
      <c r="C32" s="185">
        <v>38.23</v>
      </c>
      <c r="G32" s="6"/>
    </row>
    <row r="33" spans="1:7" ht="13.5" thickBot="1">
      <c r="A33" s="201" t="s">
        <v>156</v>
      </c>
      <c r="B33" s="198" t="s">
        <v>487</v>
      </c>
      <c r="C33" s="186">
        <v>38.48</v>
      </c>
      <c r="G33" s="6"/>
    </row>
    <row r="34" spans="1:4" ht="15">
      <c r="A34" s="202" t="s">
        <v>25</v>
      </c>
      <c r="B34" s="200" t="s">
        <v>155</v>
      </c>
      <c r="C34" s="187">
        <v>81.86</v>
      </c>
      <c r="D34" s="216">
        <f>SUM(C34:C46)</f>
        <v>770.0999999999999</v>
      </c>
    </row>
    <row r="35" spans="1:3" ht="12.75">
      <c r="A35" s="203" t="s">
        <v>10</v>
      </c>
      <c r="B35" s="204" t="s">
        <v>155</v>
      </c>
      <c r="C35" s="188">
        <v>21.01</v>
      </c>
    </row>
    <row r="36" spans="1:3" ht="12.75">
      <c r="A36" s="190" t="s">
        <v>80</v>
      </c>
      <c r="B36" s="193" t="s">
        <v>155</v>
      </c>
      <c r="C36" s="185">
        <v>2</v>
      </c>
    </row>
    <row r="37" spans="1:3" ht="12.75">
      <c r="A37" s="195" t="s">
        <v>14</v>
      </c>
      <c r="B37" s="193" t="s">
        <v>155</v>
      </c>
      <c r="C37" s="185">
        <v>95.93</v>
      </c>
    </row>
    <row r="38" spans="1:3" ht="12.75">
      <c r="A38" s="194" t="s">
        <v>70</v>
      </c>
      <c r="B38" s="193" t="s">
        <v>155</v>
      </c>
      <c r="C38" s="185">
        <v>9</v>
      </c>
    </row>
    <row r="39" spans="1:3" ht="12.75">
      <c r="A39" s="195" t="s">
        <v>33</v>
      </c>
      <c r="B39" s="193" t="s">
        <v>155</v>
      </c>
      <c r="C39" s="185">
        <v>1.05</v>
      </c>
    </row>
    <row r="40" spans="1:3" ht="12.75">
      <c r="A40" s="190" t="s">
        <v>73</v>
      </c>
      <c r="B40" s="193" t="s">
        <v>155</v>
      </c>
      <c r="C40" s="185">
        <v>5</v>
      </c>
    </row>
    <row r="41" spans="1:3" ht="12.75">
      <c r="A41" s="194" t="s">
        <v>380</v>
      </c>
      <c r="B41" s="193" t="s">
        <v>155</v>
      </c>
      <c r="C41" s="185">
        <v>112.61</v>
      </c>
    </row>
    <row r="42" spans="1:3" ht="12.75">
      <c r="A42" s="194" t="s">
        <v>52</v>
      </c>
      <c r="B42" s="193" t="s">
        <v>155</v>
      </c>
      <c r="C42" s="185">
        <v>25.33</v>
      </c>
    </row>
    <row r="43" spans="1:3" ht="12.75">
      <c r="A43" s="194" t="s">
        <v>230</v>
      </c>
      <c r="B43" s="193" t="s">
        <v>155</v>
      </c>
      <c r="C43" s="185">
        <v>195.57</v>
      </c>
    </row>
    <row r="44" spans="1:3" ht="12.75">
      <c r="A44" s="195" t="s">
        <v>355</v>
      </c>
      <c r="B44" s="193" t="s">
        <v>155</v>
      </c>
      <c r="C44" s="185">
        <v>181.7</v>
      </c>
    </row>
    <row r="45" spans="1:3" ht="12.75">
      <c r="A45" s="195" t="s">
        <v>43</v>
      </c>
      <c r="B45" s="193" t="s">
        <v>155</v>
      </c>
      <c r="C45" s="185">
        <v>36.04</v>
      </c>
    </row>
    <row r="46" spans="1:3" ht="13.5" thickBot="1">
      <c r="A46" s="197" t="s">
        <v>78</v>
      </c>
      <c r="B46" s="205" t="s">
        <v>155</v>
      </c>
      <c r="C46" s="186">
        <v>3</v>
      </c>
    </row>
    <row r="47" spans="1:4" ht="15">
      <c r="A47" s="199" t="s">
        <v>46</v>
      </c>
      <c r="B47" s="200" t="s">
        <v>489</v>
      </c>
      <c r="C47" s="187">
        <v>30</v>
      </c>
      <c r="D47" s="216">
        <f>SUM(C47:C52)</f>
        <v>349.21000000000004</v>
      </c>
    </row>
    <row r="48" spans="1:4" ht="12.75">
      <c r="A48" s="192" t="s">
        <v>404</v>
      </c>
      <c r="B48" s="193" t="s">
        <v>489</v>
      </c>
      <c r="C48" s="185">
        <v>7.5</v>
      </c>
      <c r="D48" s="6"/>
    </row>
    <row r="49" spans="1:4" ht="12.75">
      <c r="A49" s="190" t="s">
        <v>348</v>
      </c>
      <c r="B49" s="206" t="s">
        <v>489</v>
      </c>
      <c r="C49" s="185">
        <v>65.24</v>
      </c>
      <c r="D49" s="6"/>
    </row>
    <row r="50" spans="1:4" ht="15">
      <c r="A50" s="195" t="s">
        <v>385</v>
      </c>
      <c r="B50" s="193" t="s">
        <v>489</v>
      </c>
      <c r="C50" s="189">
        <v>239.37</v>
      </c>
      <c r="D50" s="6"/>
    </row>
    <row r="51" spans="1:3" ht="12.75">
      <c r="A51" s="190" t="s">
        <v>405</v>
      </c>
      <c r="B51" s="193" t="s">
        <v>489</v>
      </c>
      <c r="C51" s="185">
        <v>5</v>
      </c>
    </row>
    <row r="52" spans="1:4" ht="13.5" thickBot="1">
      <c r="A52" s="197" t="s">
        <v>393</v>
      </c>
      <c r="B52" s="205" t="s">
        <v>489</v>
      </c>
      <c r="C52" s="186">
        <v>2.1</v>
      </c>
      <c r="D52" s="181"/>
    </row>
    <row r="53" spans="1:4" ht="15">
      <c r="A53" s="199" t="s">
        <v>612</v>
      </c>
      <c r="B53" s="200" t="s">
        <v>615</v>
      </c>
      <c r="C53" s="187">
        <v>470.8</v>
      </c>
      <c r="D53" s="216">
        <f>SUM(C53:C66)</f>
        <v>1201.4099999999999</v>
      </c>
    </row>
    <row r="54" spans="1:3" ht="12.75">
      <c r="A54" s="190" t="s">
        <v>407</v>
      </c>
      <c r="B54" s="193" t="s">
        <v>615</v>
      </c>
      <c r="C54" s="185">
        <v>3.67</v>
      </c>
    </row>
    <row r="55" spans="1:3" ht="12.75">
      <c r="A55" s="192" t="s">
        <v>79</v>
      </c>
      <c r="B55" s="191" t="s">
        <v>615</v>
      </c>
      <c r="C55" s="185">
        <v>2</v>
      </c>
    </row>
    <row r="56" spans="1:3" ht="12.75">
      <c r="A56" s="195" t="s">
        <v>423</v>
      </c>
      <c r="B56" s="196" t="s">
        <v>615</v>
      </c>
      <c r="C56" s="185">
        <v>195.05</v>
      </c>
    </row>
    <row r="57" spans="1:3" ht="12.75">
      <c r="A57" s="195" t="s">
        <v>51</v>
      </c>
      <c r="B57" s="196" t="s">
        <v>615</v>
      </c>
      <c r="C57" s="185">
        <v>25.67</v>
      </c>
    </row>
    <row r="58" spans="1:3" ht="12.75">
      <c r="A58" s="195" t="s">
        <v>32</v>
      </c>
      <c r="B58" s="196" t="s">
        <v>615</v>
      </c>
      <c r="C58" s="185">
        <v>180.22</v>
      </c>
    </row>
    <row r="59" spans="1:3" ht="12.75">
      <c r="A59" s="195" t="s">
        <v>429</v>
      </c>
      <c r="B59" s="193" t="s">
        <v>615</v>
      </c>
      <c r="C59" s="185">
        <v>27.5</v>
      </c>
    </row>
    <row r="60" spans="1:3" ht="12.75">
      <c r="A60" s="195" t="s">
        <v>613</v>
      </c>
      <c r="B60" s="196" t="s">
        <v>615</v>
      </c>
      <c r="C60" s="185">
        <v>210</v>
      </c>
    </row>
    <row r="61" spans="1:3" ht="12.75">
      <c r="A61" s="195" t="s">
        <v>69</v>
      </c>
      <c r="B61" s="193" t="s">
        <v>615</v>
      </c>
      <c r="C61" s="185">
        <v>10</v>
      </c>
    </row>
    <row r="62" spans="1:3" ht="12.75">
      <c r="A62" s="195" t="s">
        <v>61</v>
      </c>
      <c r="B62" s="193" t="s">
        <v>615</v>
      </c>
      <c r="C62" s="185">
        <v>2.5</v>
      </c>
    </row>
    <row r="63" spans="1:3" ht="12.75">
      <c r="A63" s="195" t="s">
        <v>81</v>
      </c>
      <c r="B63" s="193" t="s">
        <v>615</v>
      </c>
      <c r="C63" s="185">
        <v>2</v>
      </c>
    </row>
    <row r="64" spans="1:4" ht="12.75">
      <c r="A64" s="195" t="s">
        <v>47</v>
      </c>
      <c r="B64" s="193" t="s">
        <v>615</v>
      </c>
      <c r="C64" s="185">
        <v>29.5</v>
      </c>
      <c r="D64" s="181"/>
    </row>
    <row r="65" spans="1:4" ht="12.75">
      <c r="A65" s="195" t="s">
        <v>180</v>
      </c>
      <c r="B65" s="193" t="s">
        <v>615</v>
      </c>
      <c r="C65" s="185">
        <v>27</v>
      </c>
      <c r="D65" s="182"/>
    </row>
    <row r="66" spans="1:3" ht="13.5" thickBot="1">
      <c r="A66" s="201" t="s">
        <v>427</v>
      </c>
      <c r="B66" s="198" t="s">
        <v>615</v>
      </c>
      <c r="C66" s="186">
        <v>15.5</v>
      </c>
    </row>
    <row r="67" spans="1:4" ht="15">
      <c r="A67" s="199" t="s">
        <v>8</v>
      </c>
      <c r="B67" s="200" t="s">
        <v>446</v>
      </c>
      <c r="C67" s="187">
        <v>60.25</v>
      </c>
      <c r="D67" s="216">
        <f>SUM(C67:C73)</f>
        <v>313.24</v>
      </c>
    </row>
    <row r="68" spans="1:3" ht="12.75">
      <c r="A68" s="195" t="s">
        <v>9</v>
      </c>
      <c r="B68" s="193" t="s">
        <v>446</v>
      </c>
      <c r="C68" s="185">
        <v>4.6</v>
      </c>
    </row>
    <row r="69" spans="1:3" ht="12.75">
      <c r="A69" s="195" t="s">
        <v>594</v>
      </c>
      <c r="B69" s="206" t="s">
        <v>446</v>
      </c>
      <c r="C69" s="185">
        <v>16.55</v>
      </c>
    </row>
    <row r="70" spans="1:3" ht="12.75">
      <c r="A70" s="190" t="s">
        <v>593</v>
      </c>
      <c r="B70" s="206" t="s">
        <v>446</v>
      </c>
      <c r="C70" s="185">
        <v>15.77</v>
      </c>
    </row>
    <row r="71" spans="1:3" ht="12.75">
      <c r="A71" s="190" t="s">
        <v>352</v>
      </c>
      <c r="B71" s="196" t="s">
        <v>446</v>
      </c>
      <c r="C71" s="185">
        <v>46.3</v>
      </c>
    </row>
    <row r="72" spans="1:3" ht="12.75">
      <c r="A72" s="195" t="s">
        <v>387</v>
      </c>
      <c r="B72" s="196" t="s">
        <v>446</v>
      </c>
      <c r="C72" s="185">
        <v>53.8</v>
      </c>
    </row>
    <row r="73" spans="1:3" ht="13.5" thickBot="1">
      <c r="A73" s="201" t="s">
        <v>401</v>
      </c>
      <c r="B73" s="198" t="s">
        <v>446</v>
      </c>
      <c r="C73" s="186">
        <v>115.97</v>
      </c>
    </row>
    <row r="74" spans="1:4" ht="15">
      <c r="A74" s="199" t="s">
        <v>56</v>
      </c>
      <c r="B74" s="207" t="s">
        <v>494</v>
      </c>
      <c r="C74" s="187">
        <v>15.67</v>
      </c>
      <c r="D74" s="216">
        <f>SUM(C74:C88)</f>
        <v>676.5200000000001</v>
      </c>
    </row>
    <row r="75" spans="1:3" ht="12.75">
      <c r="A75" s="195" t="s">
        <v>24</v>
      </c>
      <c r="B75" s="193" t="s">
        <v>494</v>
      </c>
      <c r="C75" s="185">
        <v>80.82</v>
      </c>
    </row>
    <row r="76" spans="1:3" ht="12.75">
      <c r="A76" s="195" t="s">
        <v>26</v>
      </c>
      <c r="B76" s="193" t="s">
        <v>494</v>
      </c>
      <c r="C76" s="185">
        <v>28.1</v>
      </c>
    </row>
    <row r="77" spans="1:3" ht="12.75">
      <c r="A77" s="194" t="s">
        <v>611</v>
      </c>
      <c r="B77" s="193" t="s">
        <v>494</v>
      </c>
      <c r="C77" s="185">
        <v>163.76</v>
      </c>
    </row>
    <row r="78" spans="1:3" ht="12.75">
      <c r="A78" s="190" t="s">
        <v>77</v>
      </c>
      <c r="B78" s="208" t="s">
        <v>494</v>
      </c>
      <c r="C78" s="185">
        <v>3</v>
      </c>
    </row>
    <row r="79" spans="1:3" ht="12.75">
      <c r="A79" s="195" t="s">
        <v>13</v>
      </c>
      <c r="B79" s="196" t="s">
        <v>494</v>
      </c>
      <c r="C79" s="185">
        <v>13.91</v>
      </c>
    </row>
    <row r="80" spans="1:3" ht="12.75">
      <c r="A80" s="190" t="s">
        <v>66</v>
      </c>
      <c r="B80" s="191" t="s">
        <v>494</v>
      </c>
      <c r="C80" s="185">
        <v>24.22</v>
      </c>
    </row>
    <row r="81" spans="1:3" ht="12.75">
      <c r="A81" s="190" t="s">
        <v>67</v>
      </c>
      <c r="B81" s="193" t="s">
        <v>494</v>
      </c>
      <c r="C81" s="185">
        <v>11</v>
      </c>
    </row>
    <row r="82" spans="1:3" ht="12.75">
      <c r="A82" s="195" t="s">
        <v>20</v>
      </c>
      <c r="B82" s="193" t="s">
        <v>494</v>
      </c>
      <c r="C82" s="185">
        <v>223.51</v>
      </c>
    </row>
    <row r="83" spans="1:3" ht="12.75">
      <c r="A83" s="195" t="s">
        <v>53</v>
      </c>
      <c r="B83" s="196" t="s">
        <v>494</v>
      </c>
      <c r="C83" s="185">
        <v>21.67</v>
      </c>
    </row>
    <row r="84" spans="1:3" ht="12.75">
      <c r="A84" s="195" t="s">
        <v>172</v>
      </c>
      <c r="B84" s="196" t="s">
        <v>494</v>
      </c>
      <c r="C84" s="185">
        <v>30.33</v>
      </c>
    </row>
    <row r="85" spans="1:3" ht="12.75">
      <c r="A85" s="194" t="s">
        <v>472</v>
      </c>
      <c r="B85" s="193" t="s">
        <v>494</v>
      </c>
      <c r="C85" s="185">
        <v>19.6</v>
      </c>
    </row>
    <row r="86" spans="1:3" ht="12.75">
      <c r="A86" s="195" t="s">
        <v>383</v>
      </c>
      <c r="B86" s="193" t="s">
        <v>494</v>
      </c>
      <c r="C86" s="185">
        <v>17.1</v>
      </c>
    </row>
    <row r="87" spans="1:3" ht="12.75">
      <c r="A87" s="195" t="s">
        <v>59</v>
      </c>
      <c r="B87" s="193" t="s">
        <v>494</v>
      </c>
      <c r="C87" s="185">
        <v>5.5</v>
      </c>
    </row>
    <row r="88" spans="1:4" ht="13.5" thickBot="1">
      <c r="A88" s="201" t="s">
        <v>463</v>
      </c>
      <c r="B88" s="209" t="s">
        <v>494</v>
      </c>
      <c r="C88" s="186">
        <v>18.33</v>
      </c>
      <c r="D88" s="181"/>
    </row>
    <row r="89" spans="1:4" ht="15">
      <c r="A89" s="199" t="s">
        <v>11</v>
      </c>
      <c r="B89" s="200" t="s">
        <v>447</v>
      </c>
      <c r="C89" s="187">
        <v>45.55</v>
      </c>
      <c r="D89" s="216">
        <f>SUM(C89:C110)</f>
        <v>1807.5700000000002</v>
      </c>
    </row>
    <row r="90" spans="1:3" ht="12.75">
      <c r="A90" s="195" t="s">
        <v>160</v>
      </c>
      <c r="B90" s="193" t="s">
        <v>447</v>
      </c>
      <c r="C90" s="185">
        <v>189.8</v>
      </c>
    </row>
    <row r="91" spans="1:3" ht="12.75">
      <c r="A91" s="190" t="s">
        <v>485</v>
      </c>
      <c r="B91" s="193" t="s">
        <v>447</v>
      </c>
      <c r="C91" s="185">
        <v>4.46</v>
      </c>
    </row>
    <row r="92" spans="1:3" ht="12.75">
      <c r="A92" s="195" t="s">
        <v>30</v>
      </c>
      <c r="B92" s="193" t="s">
        <v>447</v>
      </c>
      <c r="C92" s="185">
        <v>4.46</v>
      </c>
    </row>
    <row r="93" spans="1:3" ht="12.75">
      <c r="A93" s="195" t="s">
        <v>206</v>
      </c>
      <c r="B93" s="193" t="s">
        <v>447</v>
      </c>
      <c r="C93" s="185">
        <v>18.55</v>
      </c>
    </row>
    <row r="94" spans="1:3" ht="12.75">
      <c r="A94" s="195" t="s">
        <v>21</v>
      </c>
      <c r="B94" s="193" t="s">
        <v>447</v>
      </c>
      <c r="C94" s="185">
        <v>11.43</v>
      </c>
    </row>
    <row r="95" spans="1:3" ht="12.75">
      <c r="A95" s="195" t="s">
        <v>209</v>
      </c>
      <c r="B95" s="193" t="s">
        <v>447</v>
      </c>
      <c r="C95" s="185">
        <v>68.11</v>
      </c>
    </row>
    <row r="96" spans="1:3" ht="12.75">
      <c r="A96" s="195" t="s">
        <v>465</v>
      </c>
      <c r="B96" s="193" t="s">
        <v>447</v>
      </c>
      <c r="C96" s="185">
        <v>1.05</v>
      </c>
    </row>
    <row r="97" spans="1:3" ht="12.75">
      <c r="A97" s="195" t="s">
        <v>471</v>
      </c>
      <c r="B97" s="193" t="s">
        <v>447</v>
      </c>
      <c r="C97" s="185">
        <v>54.35</v>
      </c>
    </row>
    <row r="98" spans="1:3" ht="12.75">
      <c r="A98" s="194" t="s">
        <v>164</v>
      </c>
      <c r="B98" s="193" t="s">
        <v>447</v>
      </c>
      <c r="C98" s="185">
        <v>52.59</v>
      </c>
    </row>
    <row r="99" spans="1:3" ht="12.75">
      <c r="A99" s="190" t="s">
        <v>181</v>
      </c>
      <c r="B99" s="193" t="s">
        <v>447</v>
      </c>
      <c r="C99" s="185">
        <v>146.1</v>
      </c>
    </row>
    <row r="100" spans="1:3" ht="12.75">
      <c r="A100" s="195" t="s">
        <v>224</v>
      </c>
      <c r="B100" s="191" t="s">
        <v>447</v>
      </c>
      <c r="C100" s="185">
        <v>2.1</v>
      </c>
    </row>
    <row r="101" spans="1:3" ht="12.75">
      <c r="A101" s="195" t="s">
        <v>384</v>
      </c>
      <c r="B101" s="193" t="s">
        <v>447</v>
      </c>
      <c r="C101" s="185">
        <v>15.29</v>
      </c>
    </row>
    <row r="102" spans="1:3" ht="12.75">
      <c r="A102" s="190" t="s">
        <v>388</v>
      </c>
      <c r="B102" s="191" t="s">
        <v>447</v>
      </c>
      <c r="C102" s="185">
        <v>10.53</v>
      </c>
    </row>
    <row r="103" spans="1:3" ht="12.75">
      <c r="A103" s="195" t="s">
        <v>74</v>
      </c>
      <c r="B103" s="193" t="s">
        <v>447</v>
      </c>
      <c r="C103" s="185">
        <v>5</v>
      </c>
    </row>
    <row r="104" spans="1:3" ht="12.75">
      <c r="A104" s="195" t="s">
        <v>400</v>
      </c>
      <c r="B104" s="193" t="s">
        <v>447</v>
      </c>
      <c r="C104" s="185">
        <v>65.36</v>
      </c>
    </row>
    <row r="105" spans="1:3" ht="12.75">
      <c r="A105" s="190" t="s">
        <v>392</v>
      </c>
      <c r="B105" s="193" t="s">
        <v>447</v>
      </c>
      <c r="C105" s="185">
        <v>0.36</v>
      </c>
    </row>
    <row r="106" spans="1:3" ht="12.75">
      <c r="A106" s="195" t="s">
        <v>158</v>
      </c>
      <c r="B106" s="193" t="s">
        <v>447</v>
      </c>
      <c r="C106" s="185">
        <v>116.37</v>
      </c>
    </row>
    <row r="107" spans="1:3" ht="12.75">
      <c r="A107" s="195" t="s">
        <v>397</v>
      </c>
      <c r="B107" s="193" t="s">
        <v>447</v>
      </c>
      <c r="C107" s="185">
        <v>33.08</v>
      </c>
    </row>
    <row r="108" spans="1:3" ht="12.75">
      <c r="A108" s="195" t="s">
        <v>76</v>
      </c>
      <c r="B108" s="193" t="s">
        <v>447</v>
      </c>
      <c r="C108" s="185">
        <v>3</v>
      </c>
    </row>
    <row r="109" spans="1:3" ht="12.75">
      <c r="A109" s="195" t="s">
        <v>167</v>
      </c>
      <c r="B109" s="193" t="s">
        <v>447</v>
      </c>
      <c r="C109" s="185">
        <v>657.32</v>
      </c>
    </row>
    <row r="110" spans="1:3" ht="13.5" thickBot="1">
      <c r="A110" s="201" t="s">
        <v>462</v>
      </c>
      <c r="B110" s="198" t="s">
        <v>447</v>
      </c>
      <c r="C110" s="186">
        <v>302.71</v>
      </c>
    </row>
    <row r="111" spans="1:4" ht="15">
      <c r="A111" s="199" t="s">
        <v>17</v>
      </c>
      <c r="B111" s="200" t="s">
        <v>491</v>
      </c>
      <c r="C111" s="187">
        <v>158.61</v>
      </c>
      <c r="D111" s="216">
        <f>SUM(C111:C118)</f>
        <v>381.74000000000007</v>
      </c>
    </row>
    <row r="112" spans="1:3" ht="12.75">
      <c r="A112" s="190" t="s">
        <v>31</v>
      </c>
      <c r="B112" s="191" t="s">
        <v>491</v>
      </c>
      <c r="C112" s="185">
        <v>8.15</v>
      </c>
    </row>
    <row r="113" spans="1:3" ht="12.75">
      <c r="A113" s="195" t="s">
        <v>41</v>
      </c>
      <c r="B113" s="193" t="s">
        <v>491</v>
      </c>
      <c r="C113" s="185">
        <v>7.5</v>
      </c>
    </row>
    <row r="114" spans="1:3" ht="12.75">
      <c r="A114" s="194" t="s">
        <v>120</v>
      </c>
      <c r="B114" s="193" t="s">
        <v>491</v>
      </c>
      <c r="C114" s="185">
        <v>43.33</v>
      </c>
    </row>
    <row r="115" spans="1:3" ht="12.75">
      <c r="A115" s="195" t="s">
        <v>473</v>
      </c>
      <c r="B115" s="193" t="s">
        <v>491</v>
      </c>
      <c r="C115" s="185">
        <v>1.05</v>
      </c>
    </row>
    <row r="116" spans="1:3" ht="12.75">
      <c r="A116" s="190" t="s">
        <v>115</v>
      </c>
      <c r="B116" s="193" t="s">
        <v>491</v>
      </c>
      <c r="C116" s="185">
        <v>85.05</v>
      </c>
    </row>
    <row r="117" spans="1:3" ht="12.75">
      <c r="A117" s="195" t="s">
        <v>395</v>
      </c>
      <c r="B117" s="193" t="s">
        <v>491</v>
      </c>
      <c r="C117" s="185">
        <v>69.86</v>
      </c>
    </row>
    <row r="118" spans="1:3" ht="13.5" thickBot="1">
      <c r="A118" s="201" t="s">
        <v>396</v>
      </c>
      <c r="B118" s="198" t="s">
        <v>491</v>
      </c>
      <c r="C118" s="186">
        <v>8.19</v>
      </c>
    </row>
    <row r="119" spans="1:4" ht="15">
      <c r="A119" s="210" t="s">
        <v>22</v>
      </c>
      <c r="B119" s="211" t="s">
        <v>449</v>
      </c>
      <c r="C119" s="187">
        <v>6.3</v>
      </c>
      <c r="D119" s="216">
        <f>SUM(C119:C147)</f>
        <v>1323.5</v>
      </c>
    </row>
    <row r="120" spans="1:3" ht="12.75">
      <c r="A120" s="195" t="s">
        <v>23</v>
      </c>
      <c r="B120" s="193" t="s">
        <v>449</v>
      </c>
      <c r="C120" s="185">
        <v>17.69</v>
      </c>
    </row>
    <row r="121" spans="1:3" ht="12.75">
      <c r="A121" s="190" t="s">
        <v>57</v>
      </c>
      <c r="B121" s="193" t="s">
        <v>449</v>
      </c>
      <c r="C121" s="185">
        <v>15.18</v>
      </c>
    </row>
    <row r="122" spans="1:3" ht="12.75">
      <c r="A122" s="195" t="s">
        <v>12</v>
      </c>
      <c r="B122" s="193" t="s">
        <v>449</v>
      </c>
      <c r="C122" s="185">
        <v>121.54</v>
      </c>
    </row>
    <row r="123" spans="1:3" ht="12.75">
      <c r="A123" s="195" t="s">
        <v>27</v>
      </c>
      <c r="B123" s="193" t="s">
        <v>449</v>
      </c>
      <c r="C123" s="185">
        <v>42.52</v>
      </c>
    </row>
    <row r="124" spans="1:3" ht="12.75">
      <c r="A124" s="195" t="s">
        <v>72</v>
      </c>
      <c r="B124" s="193" t="s">
        <v>449</v>
      </c>
      <c r="C124" s="185">
        <v>5</v>
      </c>
    </row>
    <row r="125" spans="1:3" ht="12.75">
      <c r="A125" s="194" t="s">
        <v>399</v>
      </c>
      <c r="B125" s="193" t="s">
        <v>449</v>
      </c>
      <c r="C125" s="185">
        <v>66.94</v>
      </c>
    </row>
    <row r="126" spans="1:3" ht="12.75">
      <c r="A126" s="195" t="s">
        <v>18</v>
      </c>
      <c r="B126" s="193" t="s">
        <v>449</v>
      </c>
      <c r="C126" s="185">
        <v>2.36</v>
      </c>
    </row>
    <row r="127" spans="1:3" ht="12.75">
      <c r="A127" s="195" t="s">
        <v>19</v>
      </c>
      <c r="B127" s="193" t="s">
        <v>449</v>
      </c>
      <c r="C127" s="185">
        <v>40.93</v>
      </c>
    </row>
    <row r="128" spans="1:3" ht="12.75">
      <c r="A128" s="195" t="s">
        <v>58</v>
      </c>
      <c r="B128" s="193" t="s">
        <v>449</v>
      </c>
      <c r="C128" s="185">
        <v>6</v>
      </c>
    </row>
    <row r="129" spans="1:3" ht="12.75">
      <c r="A129" s="195" t="s">
        <v>55</v>
      </c>
      <c r="B129" s="193" t="s">
        <v>449</v>
      </c>
      <c r="C129" s="185">
        <v>20.09</v>
      </c>
    </row>
    <row r="130" spans="1:3" ht="12.75">
      <c r="A130" s="195" t="s">
        <v>482</v>
      </c>
      <c r="B130" s="193" t="s">
        <v>449</v>
      </c>
      <c r="C130" s="185">
        <v>8.15</v>
      </c>
    </row>
    <row r="131" spans="1:3" ht="12.75">
      <c r="A131" s="195" t="s">
        <v>35</v>
      </c>
      <c r="B131" s="193" t="s">
        <v>449</v>
      </c>
      <c r="C131" s="185">
        <v>67.63</v>
      </c>
    </row>
    <row r="132" spans="1:3" ht="12.75">
      <c r="A132" s="194" t="s">
        <v>470</v>
      </c>
      <c r="B132" s="193" t="s">
        <v>449</v>
      </c>
      <c r="C132" s="185">
        <v>139.18</v>
      </c>
    </row>
    <row r="133" spans="1:3" ht="12.75">
      <c r="A133" s="195" t="s">
        <v>38</v>
      </c>
      <c r="B133" s="193" t="s">
        <v>449</v>
      </c>
      <c r="C133" s="185">
        <v>61.58</v>
      </c>
    </row>
    <row r="134" spans="1:3" ht="12.75">
      <c r="A134" s="195" t="s">
        <v>382</v>
      </c>
      <c r="B134" s="193" t="s">
        <v>449</v>
      </c>
      <c r="C134" s="185">
        <v>96.58</v>
      </c>
    </row>
    <row r="135" spans="1:3" ht="12.75">
      <c r="A135" s="195" t="s">
        <v>464</v>
      </c>
      <c r="B135" s="193" t="s">
        <v>449</v>
      </c>
      <c r="C135" s="185">
        <v>51.15</v>
      </c>
    </row>
    <row r="136" spans="1:3" ht="12.75">
      <c r="A136" s="195" t="s">
        <v>386</v>
      </c>
      <c r="B136" s="193" t="s">
        <v>449</v>
      </c>
      <c r="C136" s="185">
        <v>38.44</v>
      </c>
    </row>
    <row r="137" spans="1:3" ht="12.75">
      <c r="A137" s="194" t="s">
        <v>166</v>
      </c>
      <c r="B137" s="193" t="s">
        <v>449</v>
      </c>
      <c r="C137" s="185">
        <v>22.24</v>
      </c>
    </row>
    <row r="138" spans="1:3" ht="12.75">
      <c r="A138" s="195" t="s">
        <v>484</v>
      </c>
      <c r="B138" s="193" t="s">
        <v>449</v>
      </c>
      <c r="C138" s="185">
        <v>53.9</v>
      </c>
    </row>
    <row r="139" spans="1:3" ht="12.75">
      <c r="A139" s="195" t="s">
        <v>215</v>
      </c>
      <c r="B139" s="193" t="s">
        <v>449</v>
      </c>
      <c r="C139" s="185">
        <v>43.2</v>
      </c>
    </row>
    <row r="140" spans="1:3" ht="12.75">
      <c r="A140" s="195" t="s">
        <v>391</v>
      </c>
      <c r="B140" s="193" t="s">
        <v>449</v>
      </c>
      <c r="C140" s="185">
        <v>103.5</v>
      </c>
    </row>
    <row r="141" spans="1:3" ht="12.75">
      <c r="A141" s="195" t="s">
        <v>50</v>
      </c>
      <c r="B141" s="193" t="s">
        <v>449</v>
      </c>
      <c r="C141" s="185">
        <v>25.92</v>
      </c>
    </row>
    <row r="142" spans="1:3" ht="12.75">
      <c r="A142" s="190" t="s">
        <v>168</v>
      </c>
      <c r="B142" s="193" t="s">
        <v>449</v>
      </c>
      <c r="C142" s="185">
        <v>57.29</v>
      </c>
    </row>
    <row r="143" spans="1:3" ht="12.75">
      <c r="A143" s="190" t="s">
        <v>42</v>
      </c>
      <c r="B143" s="193" t="s">
        <v>449</v>
      </c>
      <c r="C143" s="185">
        <v>18.4</v>
      </c>
    </row>
    <row r="144" spans="1:3" ht="12.75">
      <c r="A144" s="195" t="s">
        <v>394</v>
      </c>
      <c r="B144" s="193" t="s">
        <v>449</v>
      </c>
      <c r="C144" s="185">
        <v>169.73</v>
      </c>
    </row>
    <row r="145" spans="1:3" ht="12.75">
      <c r="A145" s="195" t="s">
        <v>216</v>
      </c>
      <c r="B145" s="193" t="s">
        <v>449</v>
      </c>
      <c r="C145" s="185">
        <v>4.46</v>
      </c>
    </row>
    <row r="146" spans="1:3" ht="12.75">
      <c r="A146" s="190" t="s">
        <v>398</v>
      </c>
      <c r="B146" s="191" t="s">
        <v>449</v>
      </c>
      <c r="C146" s="185">
        <v>13.1</v>
      </c>
    </row>
    <row r="147" spans="1:4" ht="13.5" thickBot="1">
      <c r="A147" s="201" t="s">
        <v>75</v>
      </c>
      <c r="B147" s="209" t="s">
        <v>449</v>
      </c>
      <c r="C147" s="186">
        <v>4.5</v>
      </c>
      <c r="D147" s="6"/>
    </row>
    <row r="148" spans="1:6" ht="15">
      <c r="A148" s="212" t="s">
        <v>406</v>
      </c>
      <c r="B148" s="200" t="s">
        <v>332</v>
      </c>
      <c r="C148" s="187">
        <v>3.84</v>
      </c>
      <c r="D148" s="216">
        <f>C148</f>
        <v>3.84</v>
      </c>
      <c r="E148" s="6">
        <f>D4+D19+D34+D47+D53+D67+D74+D89+D111+D119+D148</f>
        <v>8223.89</v>
      </c>
      <c r="F148" s="6"/>
    </row>
  </sheetData>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247"/>
  <sheetViews>
    <sheetView workbookViewId="0" topLeftCell="A1">
      <selection activeCell="A1" sqref="A1"/>
    </sheetView>
  </sheetViews>
  <sheetFormatPr defaultColWidth="9.140625" defaultRowHeight="12.75"/>
  <cols>
    <col min="1" max="1" width="51.140625" style="42" customWidth="1"/>
    <col min="2" max="2" width="14.7109375" style="42" customWidth="1"/>
    <col min="3" max="3" width="5.00390625" style="41" customWidth="1"/>
    <col min="4" max="4" width="7.421875" style="41" customWidth="1"/>
    <col min="5" max="5" width="7.28125" style="83" customWidth="1"/>
    <col min="6" max="6" width="7.421875" style="41" customWidth="1"/>
    <col min="7" max="16384" width="9.140625" style="41" customWidth="1"/>
  </cols>
  <sheetData>
    <row r="1" ht="15.75">
      <c r="A1" s="33" t="s">
        <v>287</v>
      </c>
    </row>
    <row r="3" spans="1:6" ht="26.25" thickBot="1">
      <c r="A3" s="84" t="s">
        <v>566</v>
      </c>
      <c r="B3" s="84" t="s">
        <v>436</v>
      </c>
      <c r="C3" s="47" t="s">
        <v>514</v>
      </c>
      <c r="D3" s="47" t="s">
        <v>231</v>
      </c>
      <c r="E3" s="85" t="s">
        <v>285</v>
      </c>
      <c r="F3" s="47" t="s">
        <v>437</v>
      </c>
    </row>
    <row r="4" spans="1:6" ht="63.75">
      <c r="A4" s="86" t="s">
        <v>244</v>
      </c>
      <c r="B4" s="86" t="s">
        <v>349</v>
      </c>
      <c r="C4" s="87" t="s">
        <v>448</v>
      </c>
      <c r="D4" s="88">
        <v>20</v>
      </c>
      <c r="E4" s="89">
        <v>20</v>
      </c>
      <c r="F4" s="44">
        <v>88.61</v>
      </c>
    </row>
    <row r="5" spans="1:6" ht="63.75">
      <c r="A5" s="90" t="s">
        <v>625</v>
      </c>
      <c r="B5" s="90" t="s">
        <v>433</v>
      </c>
      <c r="C5" s="16" t="s">
        <v>448</v>
      </c>
      <c r="D5" s="91">
        <v>15.692041522491351</v>
      </c>
      <c r="E5" s="92">
        <v>15.692041522491351</v>
      </c>
      <c r="F5" s="16"/>
    </row>
    <row r="6" spans="1:6" ht="63.75">
      <c r="A6" s="90" t="s">
        <v>625</v>
      </c>
      <c r="B6" s="90" t="s">
        <v>507</v>
      </c>
      <c r="C6" s="16" t="s">
        <v>448</v>
      </c>
      <c r="D6" s="91">
        <v>15.692041522491351</v>
      </c>
      <c r="E6" s="92">
        <v>15.692041522491351</v>
      </c>
      <c r="F6" s="16"/>
    </row>
    <row r="7" spans="1:6" ht="38.25">
      <c r="A7" s="90" t="s">
        <v>125</v>
      </c>
      <c r="B7" s="90" t="s">
        <v>347</v>
      </c>
      <c r="C7" s="16" t="s">
        <v>448</v>
      </c>
      <c r="D7" s="91">
        <v>31.384083044982702</v>
      </c>
      <c r="E7" s="92">
        <v>36.38</v>
      </c>
      <c r="F7" s="16"/>
    </row>
    <row r="8" spans="1:6" ht="76.5">
      <c r="A8" s="90" t="s">
        <v>419</v>
      </c>
      <c r="B8" s="90" t="s">
        <v>347</v>
      </c>
      <c r="C8" s="16" t="s">
        <v>448</v>
      </c>
      <c r="D8" s="91">
        <v>5</v>
      </c>
      <c r="E8" s="93"/>
      <c r="F8" s="16"/>
    </row>
    <row r="9" spans="1:6" ht="77.25" thickBot="1">
      <c r="A9" s="94" t="s">
        <v>474</v>
      </c>
      <c r="B9" s="94" t="s">
        <v>553</v>
      </c>
      <c r="C9" s="52" t="s">
        <v>448</v>
      </c>
      <c r="D9" s="95">
        <v>0.85</v>
      </c>
      <c r="E9" s="96">
        <v>0.85</v>
      </c>
      <c r="F9" s="52"/>
    </row>
    <row r="10" spans="1:6" ht="63.75">
      <c r="A10" s="86" t="s">
        <v>340</v>
      </c>
      <c r="B10" s="86" t="s">
        <v>435</v>
      </c>
      <c r="C10" s="87" t="s">
        <v>487</v>
      </c>
      <c r="D10" s="88">
        <v>68.48942598187311</v>
      </c>
      <c r="E10" s="89">
        <v>68.48942598187311</v>
      </c>
      <c r="F10" s="109">
        <f>SUM(D10:D33)</f>
        <v>488.574002234576</v>
      </c>
    </row>
    <row r="11" spans="1:6" ht="63.75">
      <c r="A11" s="90" t="s">
        <v>440</v>
      </c>
      <c r="B11" s="90" t="s">
        <v>152</v>
      </c>
      <c r="C11" s="16" t="s">
        <v>487</v>
      </c>
      <c r="D11" s="91">
        <v>10</v>
      </c>
      <c r="E11" s="92">
        <v>10</v>
      </c>
      <c r="F11" s="16"/>
    </row>
    <row r="12" spans="1:6" ht="51">
      <c r="A12" s="90" t="s">
        <v>198</v>
      </c>
      <c r="B12" s="90" t="s">
        <v>479</v>
      </c>
      <c r="C12" s="16" t="s">
        <v>487</v>
      </c>
      <c r="D12" s="91">
        <v>36.90102389078498</v>
      </c>
      <c r="E12" s="93">
        <v>65.86</v>
      </c>
      <c r="F12" s="16"/>
    </row>
    <row r="13" spans="1:6" ht="51">
      <c r="A13" s="90" t="s">
        <v>199</v>
      </c>
      <c r="B13" s="90" t="s">
        <v>479</v>
      </c>
      <c r="C13" s="16" t="s">
        <v>487</v>
      </c>
      <c r="D13" s="91">
        <v>28.955631399317404</v>
      </c>
      <c r="E13" s="93"/>
      <c r="F13" s="16"/>
    </row>
    <row r="14" spans="1:6" ht="102">
      <c r="A14" s="90" t="s">
        <v>595</v>
      </c>
      <c r="B14" s="90" t="s">
        <v>118</v>
      </c>
      <c r="C14" s="16" t="s">
        <v>487</v>
      </c>
      <c r="D14" s="91">
        <v>5</v>
      </c>
      <c r="E14" s="92">
        <v>5</v>
      </c>
      <c r="F14" s="16"/>
    </row>
    <row r="15" spans="1:6" ht="51">
      <c r="A15" s="110" t="s">
        <v>589</v>
      </c>
      <c r="B15" s="110" t="s">
        <v>496</v>
      </c>
      <c r="C15" s="31" t="s">
        <v>487</v>
      </c>
      <c r="D15" s="111">
        <v>0</v>
      </c>
      <c r="E15" s="92">
        <f>SUM(D15:D18)</f>
        <v>68.95563139931741</v>
      </c>
      <c r="F15" s="31"/>
    </row>
    <row r="16" spans="1:6" ht="66" customHeight="1">
      <c r="A16" s="90" t="s">
        <v>110</v>
      </c>
      <c r="B16" s="90" t="s">
        <v>496</v>
      </c>
      <c r="C16" s="16" t="s">
        <v>487</v>
      </c>
      <c r="D16" s="91">
        <v>28.955631399317404</v>
      </c>
      <c r="E16" s="93"/>
      <c r="F16" s="16"/>
    </row>
    <row r="17" spans="1:6" ht="63.75">
      <c r="A17" s="90" t="s">
        <v>264</v>
      </c>
      <c r="B17" s="90" t="s">
        <v>496</v>
      </c>
      <c r="C17" s="16" t="s">
        <v>487</v>
      </c>
      <c r="D17" s="91">
        <v>20</v>
      </c>
      <c r="E17" s="93"/>
      <c r="F17" s="16"/>
    </row>
    <row r="18" spans="1:6" ht="51">
      <c r="A18" s="90" t="s">
        <v>443</v>
      </c>
      <c r="B18" s="90" t="s">
        <v>496</v>
      </c>
      <c r="C18" s="16" t="s">
        <v>487</v>
      </c>
      <c r="D18" s="91">
        <v>20</v>
      </c>
      <c r="E18" s="93"/>
      <c r="F18" s="16"/>
    </row>
    <row r="19" spans="1:6" ht="63.75">
      <c r="A19" s="90" t="s">
        <v>620</v>
      </c>
      <c r="B19" s="90" t="s">
        <v>501</v>
      </c>
      <c r="C19" s="16" t="s">
        <v>487</v>
      </c>
      <c r="D19" s="91">
        <v>28.955631399317404</v>
      </c>
      <c r="E19" s="92">
        <v>28.955631399317404</v>
      </c>
      <c r="F19" s="16"/>
    </row>
    <row r="20" spans="1:6" ht="76.5">
      <c r="A20" s="90" t="s">
        <v>243</v>
      </c>
      <c r="B20" s="90" t="s">
        <v>169</v>
      </c>
      <c r="C20" s="16" t="s">
        <v>487</v>
      </c>
      <c r="D20" s="91">
        <v>13.649815543996972</v>
      </c>
      <c r="E20" s="93">
        <v>14.67</v>
      </c>
      <c r="F20" s="16"/>
    </row>
    <row r="21" spans="1:6" ht="51" customHeight="1">
      <c r="A21" s="90" t="s">
        <v>187</v>
      </c>
      <c r="B21" s="90" t="s">
        <v>169</v>
      </c>
      <c r="C21" s="16" t="s">
        <v>487</v>
      </c>
      <c r="D21" s="91">
        <v>1.02</v>
      </c>
      <c r="E21" s="93"/>
      <c r="F21" s="16"/>
    </row>
    <row r="22" spans="1:6" ht="63.75">
      <c r="A22" s="90" t="s">
        <v>193</v>
      </c>
      <c r="B22" s="90" t="s">
        <v>483</v>
      </c>
      <c r="C22" s="16" t="s">
        <v>487</v>
      </c>
      <c r="D22" s="91">
        <v>14.142135623730951</v>
      </c>
      <c r="E22" s="93">
        <v>34.14</v>
      </c>
      <c r="F22" s="16"/>
    </row>
    <row r="23" spans="1:6" ht="38.25" customHeight="1">
      <c r="A23" s="90" t="s">
        <v>249</v>
      </c>
      <c r="B23" s="90" t="s">
        <v>483</v>
      </c>
      <c r="C23" s="16" t="s">
        <v>487</v>
      </c>
      <c r="D23" s="91">
        <v>20</v>
      </c>
      <c r="E23" s="93"/>
      <c r="F23" s="16"/>
    </row>
    <row r="24" spans="1:6" ht="54" customHeight="1">
      <c r="A24" s="90" t="s">
        <v>623</v>
      </c>
      <c r="B24" s="90" t="s">
        <v>505</v>
      </c>
      <c r="C24" s="16" t="s">
        <v>487</v>
      </c>
      <c r="D24" s="91">
        <v>19.29701645859261</v>
      </c>
      <c r="E24" s="93">
        <v>132.61</v>
      </c>
      <c r="F24" s="16"/>
    </row>
    <row r="25" spans="1:6" ht="76.5">
      <c r="A25" s="90" t="s">
        <v>141</v>
      </c>
      <c r="B25" s="90" t="s">
        <v>505</v>
      </c>
      <c r="C25" s="16" t="s">
        <v>487</v>
      </c>
      <c r="D25" s="91">
        <v>14.142135623730951</v>
      </c>
      <c r="E25" s="93"/>
      <c r="F25" s="16"/>
    </row>
    <row r="26" spans="1:6" ht="51" customHeight="1">
      <c r="A26" s="90" t="s">
        <v>444</v>
      </c>
      <c r="B26" s="90" t="s">
        <v>505</v>
      </c>
      <c r="C26" s="16" t="s">
        <v>487</v>
      </c>
      <c r="D26" s="91">
        <v>18.750394256392052</v>
      </c>
      <c r="E26" s="93"/>
      <c r="F26" s="16"/>
    </row>
    <row r="27" spans="1:6" ht="63.75">
      <c r="A27" s="90" t="s">
        <v>592</v>
      </c>
      <c r="B27" s="90" t="s">
        <v>499</v>
      </c>
      <c r="C27" s="16" t="s">
        <v>487</v>
      </c>
      <c r="D27" s="91">
        <v>46.70307167235494</v>
      </c>
      <c r="E27" s="93"/>
      <c r="F27" s="16"/>
    </row>
    <row r="28" spans="1:6" ht="63.75">
      <c r="A28" s="90" t="s">
        <v>442</v>
      </c>
      <c r="B28" s="90" t="s">
        <v>499</v>
      </c>
      <c r="C28" s="16" t="s">
        <v>487</v>
      </c>
      <c r="D28" s="91">
        <v>33.721136720585136</v>
      </c>
      <c r="E28" s="93"/>
      <c r="F28" s="16"/>
    </row>
    <row r="29" spans="1:6" ht="76.5">
      <c r="A29" s="90" t="s">
        <v>243</v>
      </c>
      <c r="B29" s="90" t="s">
        <v>170</v>
      </c>
      <c r="C29" s="16" t="s">
        <v>487</v>
      </c>
      <c r="D29" s="91">
        <v>13.649815543996972</v>
      </c>
      <c r="E29" s="93">
        <v>14.67</v>
      </c>
      <c r="F29" s="16"/>
    </row>
    <row r="30" spans="1:6" ht="63.75">
      <c r="A30" s="108" t="s">
        <v>187</v>
      </c>
      <c r="B30" s="90" t="s">
        <v>170</v>
      </c>
      <c r="C30" s="16" t="s">
        <v>487</v>
      </c>
      <c r="D30" s="106">
        <v>1.02</v>
      </c>
      <c r="E30" s="107"/>
      <c r="F30" s="105"/>
    </row>
    <row r="31" spans="1:6" ht="51.75" customHeight="1">
      <c r="A31" s="90" t="s">
        <v>442</v>
      </c>
      <c r="B31" s="90" t="s">
        <v>156</v>
      </c>
      <c r="C31" s="16" t="s">
        <v>487</v>
      </c>
      <c r="D31" s="91">
        <v>33.721136720585136</v>
      </c>
      <c r="E31" s="93">
        <v>45.22</v>
      </c>
      <c r="F31" s="16"/>
    </row>
    <row r="32" spans="1:6" ht="63.75">
      <c r="A32" s="90" t="s">
        <v>440</v>
      </c>
      <c r="B32" s="90" t="s">
        <v>153</v>
      </c>
      <c r="C32" s="16" t="s">
        <v>487</v>
      </c>
      <c r="D32" s="91">
        <v>10</v>
      </c>
      <c r="E32" s="93"/>
      <c r="F32" s="16"/>
    </row>
    <row r="33" spans="1:6" ht="64.5" customHeight="1" thickBot="1">
      <c r="A33" s="94" t="s">
        <v>378</v>
      </c>
      <c r="B33" s="94" t="s">
        <v>153</v>
      </c>
      <c r="C33" s="52" t="s">
        <v>487</v>
      </c>
      <c r="D33" s="95">
        <v>1.5</v>
      </c>
      <c r="E33" s="97"/>
      <c r="F33" s="52"/>
    </row>
    <row r="34" spans="1:6" ht="63.75" customHeight="1">
      <c r="A34" s="86" t="s">
        <v>173</v>
      </c>
      <c r="B34" s="86" t="s">
        <v>434</v>
      </c>
      <c r="C34" s="87" t="s">
        <v>155</v>
      </c>
      <c r="D34" s="88">
        <v>5</v>
      </c>
      <c r="E34" s="98">
        <v>12.17</v>
      </c>
      <c r="F34" s="44">
        <v>129.29</v>
      </c>
    </row>
    <row r="35" spans="1:6" ht="63.75">
      <c r="A35" s="90" t="s">
        <v>280</v>
      </c>
      <c r="B35" s="90" t="s">
        <v>460</v>
      </c>
      <c r="C35" s="16" t="s">
        <v>155</v>
      </c>
      <c r="D35" s="91">
        <v>3</v>
      </c>
      <c r="E35" s="93"/>
      <c r="F35" s="16"/>
    </row>
    <row r="36" spans="1:6" ht="89.25">
      <c r="A36" s="90" t="s">
        <v>370</v>
      </c>
      <c r="B36" s="90" t="s">
        <v>460</v>
      </c>
      <c r="C36" s="16" t="s">
        <v>155</v>
      </c>
      <c r="D36" s="91">
        <v>2.5</v>
      </c>
      <c r="E36" s="93"/>
      <c r="F36" s="16"/>
    </row>
    <row r="37" spans="1:6" ht="76.5">
      <c r="A37" s="90" t="s">
        <v>453</v>
      </c>
      <c r="B37" s="90" t="s">
        <v>460</v>
      </c>
      <c r="C37" s="16" t="s">
        <v>155</v>
      </c>
      <c r="D37" s="91">
        <v>1.665</v>
      </c>
      <c r="E37" s="93"/>
      <c r="F37" s="16"/>
    </row>
    <row r="38" spans="1:6" ht="63.75">
      <c r="A38" s="90" t="s">
        <v>188</v>
      </c>
      <c r="B38" s="90" t="s">
        <v>171</v>
      </c>
      <c r="C38" s="16" t="s">
        <v>155</v>
      </c>
      <c r="D38" s="91">
        <v>1.98</v>
      </c>
      <c r="E38" s="93">
        <v>3.63</v>
      </c>
      <c r="F38" s="16"/>
    </row>
    <row r="39" spans="1:6" ht="89.25">
      <c r="A39" s="90" t="s">
        <v>628</v>
      </c>
      <c r="B39" s="90" t="s">
        <v>171</v>
      </c>
      <c r="C39" s="16" t="s">
        <v>155</v>
      </c>
      <c r="D39" s="91">
        <v>1.65</v>
      </c>
      <c r="E39" s="93"/>
      <c r="F39" s="16"/>
    </row>
    <row r="40" spans="1:6" ht="51">
      <c r="A40" s="90" t="s">
        <v>441</v>
      </c>
      <c r="B40" s="90" t="s">
        <v>154</v>
      </c>
      <c r="C40" s="16" t="s">
        <v>155</v>
      </c>
      <c r="D40" s="91">
        <v>31.384083044982702</v>
      </c>
      <c r="E40" s="92">
        <v>31.384083044982702</v>
      </c>
      <c r="F40" s="16"/>
    </row>
    <row r="41" spans="1:6" ht="76.5">
      <c r="A41" s="90" t="s">
        <v>588</v>
      </c>
      <c r="B41" s="90" t="s">
        <v>123</v>
      </c>
      <c r="C41" s="16" t="s">
        <v>155</v>
      </c>
      <c r="D41" s="91">
        <v>2.5</v>
      </c>
      <c r="E41" s="92">
        <v>2.5</v>
      </c>
      <c r="F41" s="16"/>
    </row>
    <row r="42" spans="1:6" ht="63.75">
      <c r="A42" s="9" t="s">
        <v>186</v>
      </c>
      <c r="B42" s="13" t="s">
        <v>346</v>
      </c>
      <c r="C42" s="10" t="s">
        <v>155</v>
      </c>
      <c r="D42" s="12">
        <v>37.10280373831776</v>
      </c>
      <c r="E42" s="27">
        <v>37.10280373831776</v>
      </c>
      <c r="F42" s="16"/>
    </row>
    <row r="43" spans="1:6" ht="51">
      <c r="A43" s="90" t="s">
        <v>229</v>
      </c>
      <c r="B43" s="90" t="s">
        <v>230</v>
      </c>
      <c r="C43" s="16" t="s">
        <v>155</v>
      </c>
      <c r="D43" s="91">
        <v>17.67766952966369</v>
      </c>
      <c r="E43" s="93">
        <v>23.68</v>
      </c>
      <c r="F43" s="16"/>
    </row>
    <row r="44" spans="1:6" ht="102">
      <c r="A44" s="90" t="s">
        <v>282</v>
      </c>
      <c r="B44" s="90" t="s">
        <v>114</v>
      </c>
      <c r="C44" s="16" t="s">
        <v>155</v>
      </c>
      <c r="D44" s="91">
        <v>6</v>
      </c>
      <c r="E44" s="93"/>
      <c r="F44" s="16"/>
    </row>
    <row r="45" spans="1:6" ht="89.25">
      <c r="A45" s="90" t="s">
        <v>370</v>
      </c>
      <c r="B45" s="90" t="s">
        <v>461</v>
      </c>
      <c r="C45" s="16" t="s">
        <v>155</v>
      </c>
      <c r="D45" s="91">
        <v>2.5</v>
      </c>
      <c r="E45" s="93">
        <v>18.82</v>
      </c>
      <c r="F45" s="16"/>
    </row>
    <row r="46" spans="1:6" ht="63.75">
      <c r="A46" s="90" t="s">
        <v>280</v>
      </c>
      <c r="B46" s="90" t="s">
        <v>355</v>
      </c>
      <c r="C46" s="16" t="s">
        <v>155</v>
      </c>
      <c r="D46" s="91">
        <v>3</v>
      </c>
      <c r="E46" s="93"/>
      <c r="F46" s="16"/>
    </row>
    <row r="47" spans="1:6" ht="89.25">
      <c r="A47" s="90" t="s">
        <v>628</v>
      </c>
      <c r="B47" s="90" t="s">
        <v>355</v>
      </c>
      <c r="C47" s="16" t="s">
        <v>155</v>
      </c>
      <c r="D47" s="91">
        <v>1.65</v>
      </c>
      <c r="E47" s="93"/>
      <c r="F47" s="16"/>
    </row>
    <row r="48" spans="1:6" ht="76.5">
      <c r="A48" s="90" t="s">
        <v>588</v>
      </c>
      <c r="B48" s="90" t="s">
        <v>355</v>
      </c>
      <c r="C48" s="16" t="s">
        <v>155</v>
      </c>
      <c r="D48" s="91">
        <v>2.5</v>
      </c>
      <c r="E48" s="93"/>
      <c r="F48" s="16"/>
    </row>
    <row r="49" spans="1:6" ht="76.5">
      <c r="A49" s="90" t="s">
        <v>598</v>
      </c>
      <c r="B49" s="90" t="s">
        <v>355</v>
      </c>
      <c r="C49" s="16" t="s">
        <v>155</v>
      </c>
      <c r="D49" s="91">
        <v>2.5</v>
      </c>
      <c r="E49" s="93"/>
      <c r="F49" s="16"/>
    </row>
    <row r="50" spans="1:6" ht="76.5">
      <c r="A50" s="90" t="s">
        <v>142</v>
      </c>
      <c r="B50" s="90" t="s">
        <v>355</v>
      </c>
      <c r="C50" s="16" t="s">
        <v>155</v>
      </c>
      <c r="D50" s="91">
        <v>2.5</v>
      </c>
      <c r="E50" s="93"/>
      <c r="F50" s="16"/>
    </row>
    <row r="51" spans="1:6" ht="76.5">
      <c r="A51" s="90" t="s">
        <v>453</v>
      </c>
      <c r="B51" s="90" t="s">
        <v>355</v>
      </c>
      <c r="C51" s="16" t="s">
        <v>155</v>
      </c>
      <c r="D51" s="91">
        <v>1.665</v>
      </c>
      <c r="E51" s="93"/>
      <c r="F51" s="16"/>
    </row>
    <row r="52" spans="1:6" ht="77.25" thickBot="1">
      <c r="A52" s="94" t="s">
        <v>373</v>
      </c>
      <c r="B52" s="94" t="s">
        <v>212</v>
      </c>
      <c r="C52" s="52" t="s">
        <v>155</v>
      </c>
      <c r="D52" s="95">
        <v>2.5</v>
      </c>
      <c r="E52" s="97"/>
      <c r="F52" s="52"/>
    </row>
    <row r="53" spans="1:6" ht="76.5">
      <c r="A53" s="86" t="s">
        <v>126</v>
      </c>
      <c r="B53" s="86" t="s">
        <v>348</v>
      </c>
      <c r="C53" s="87" t="s">
        <v>489</v>
      </c>
      <c r="D53" s="88">
        <v>41.46666666666667</v>
      </c>
      <c r="E53" s="98">
        <v>125.14</v>
      </c>
      <c r="F53" s="44">
        <v>250.68</v>
      </c>
    </row>
    <row r="54" spans="1:6" ht="51">
      <c r="A54" s="90" t="s">
        <v>358</v>
      </c>
      <c r="B54" s="90" t="s">
        <v>344</v>
      </c>
      <c r="C54" s="16" t="s">
        <v>489</v>
      </c>
      <c r="D54" s="91">
        <v>50.2</v>
      </c>
      <c r="E54" s="93"/>
      <c r="F54" s="16"/>
    </row>
    <row r="55" spans="1:6" ht="63.75">
      <c r="A55" s="90" t="s">
        <v>149</v>
      </c>
      <c r="B55" s="90" t="s">
        <v>344</v>
      </c>
      <c r="C55" s="16" t="s">
        <v>489</v>
      </c>
      <c r="D55" s="91">
        <v>33.46972097616325</v>
      </c>
      <c r="E55" s="93"/>
      <c r="F55" s="16"/>
    </row>
    <row r="56" spans="1:6" ht="76.5">
      <c r="A56" s="90" t="s">
        <v>94</v>
      </c>
      <c r="B56" s="90" t="s">
        <v>490</v>
      </c>
      <c r="C56" s="16" t="s">
        <v>489</v>
      </c>
      <c r="D56" s="91">
        <v>33.76930515760054</v>
      </c>
      <c r="E56" s="93">
        <v>120.54</v>
      </c>
      <c r="F56" s="16"/>
    </row>
    <row r="57" spans="1:6" ht="76.5">
      <c r="A57" s="90" t="s">
        <v>95</v>
      </c>
      <c r="B57" s="90" t="s">
        <v>490</v>
      </c>
      <c r="C57" s="16" t="s">
        <v>489</v>
      </c>
      <c r="D57" s="91">
        <v>40.57401812688822</v>
      </c>
      <c r="E57" s="93"/>
      <c r="F57" s="16"/>
    </row>
    <row r="58" spans="1:6" ht="76.5">
      <c r="A58" s="90" t="s">
        <v>96</v>
      </c>
      <c r="B58" s="90" t="s">
        <v>490</v>
      </c>
      <c r="C58" s="16" t="s">
        <v>489</v>
      </c>
      <c r="D58" s="91">
        <v>46.19764303752111</v>
      </c>
      <c r="E58" s="93"/>
      <c r="F58" s="16"/>
    </row>
    <row r="59" spans="1:6" ht="77.25" thickBot="1">
      <c r="A59" s="94" t="s">
        <v>237</v>
      </c>
      <c r="B59" s="94" t="s">
        <v>124</v>
      </c>
      <c r="C59" s="52" t="s">
        <v>489</v>
      </c>
      <c r="D59" s="95">
        <v>5</v>
      </c>
      <c r="E59" s="96">
        <v>5</v>
      </c>
      <c r="F59" s="52"/>
    </row>
    <row r="60" spans="1:6" ht="51">
      <c r="A60" s="86" t="s">
        <v>608</v>
      </c>
      <c r="B60" s="86" t="s">
        <v>612</v>
      </c>
      <c r="C60" s="87" t="s">
        <v>615</v>
      </c>
      <c r="D60" s="88">
        <v>61.72</v>
      </c>
      <c r="E60" s="98">
        <v>116.77</v>
      </c>
      <c r="F60" s="44">
        <v>277.11</v>
      </c>
    </row>
    <row r="61" spans="1:6" ht="76.5">
      <c r="A61" s="90" t="s">
        <v>422</v>
      </c>
      <c r="B61" s="90" t="s">
        <v>612</v>
      </c>
      <c r="C61" s="16" t="s">
        <v>615</v>
      </c>
      <c r="D61" s="91">
        <v>30.737142857142857</v>
      </c>
      <c r="E61" s="93"/>
      <c r="F61" s="16"/>
    </row>
    <row r="62" spans="1:6" ht="89.25">
      <c r="A62" s="90" t="s">
        <v>144</v>
      </c>
      <c r="B62" s="90" t="s">
        <v>353</v>
      </c>
      <c r="C62" s="16" t="s">
        <v>615</v>
      </c>
      <c r="D62" s="91">
        <v>5</v>
      </c>
      <c r="E62" s="93"/>
      <c r="F62" s="16"/>
    </row>
    <row r="63" spans="1:6" ht="76.5">
      <c r="A63" s="90" t="s">
        <v>451</v>
      </c>
      <c r="B63" s="90" t="s">
        <v>353</v>
      </c>
      <c r="C63" s="16" t="s">
        <v>615</v>
      </c>
      <c r="D63" s="91">
        <v>2.5</v>
      </c>
      <c r="E63" s="93"/>
      <c r="F63" s="16"/>
    </row>
    <row r="64" spans="1:6" ht="63.75">
      <c r="A64" s="90" t="s">
        <v>335</v>
      </c>
      <c r="B64" s="90" t="s">
        <v>353</v>
      </c>
      <c r="C64" s="16" t="s">
        <v>615</v>
      </c>
      <c r="D64" s="91">
        <v>2</v>
      </c>
      <c r="E64" s="93"/>
      <c r="F64" s="16"/>
    </row>
    <row r="65" spans="1:6" ht="63.75">
      <c r="A65" s="90" t="s">
        <v>535</v>
      </c>
      <c r="B65" s="90" t="s">
        <v>353</v>
      </c>
      <c r="C65" s="16" t="s">
        <v>615</v>
      </c>
      <c r="D65" s="91">
        <v>1.32</v>
      </c>
      <c r="E65" s="93"/>
      <c r="F65" s="16"/>
    </row>
    <row r="66" spans="1:6" ht="76.5">
      <c r="A66" s="90" t="s">
        <v>536</v>
      </c>
      <c r="B66" s="90" t="s">
        <v>353</v>
      </c>
      <c r="C66" s="16" t="s">
        <v>615</v>
      </c>
      <c r="D66" s="91">
        <v>4</v>
      </c>
      <c r="E66" s="93"/>
      <c r="F66" s="16"/>
    </row>
    <row r="67" spans="1:6" ht="102">
      <c r="A67" s="90" t="s">
        <v>539</v>
      </c>
      <c r="B67" s="90" t="s">
        <v>353</v>
      </c>
      <c r="C67" s="16" t="s">
        <v>615</v>
      </c>
      <c r="D67" s="91">
        <v>1.65</v>
      </c>
      <c r="E67" s="93"/>
      <c r="F67" s="16"/>
    </row>
    <row r="68" spans="1:6" ht="76.5">
      <c r="A68" s="90" t="s">
        <v>132</v>
      </c>
      <c r="B68" s="90" t="s">
        <v>353</v>
      </c>
      <c r="C68" s="16" t="s">
        <v>615</v>
      </c>
      <c r="D68" s="91">
        <v>1</v>
      </c>
      <c r="E68" s="93"/>
      <c r="F68" s="16"/>
    </row>
    <row r="69" spans="1:6" ht="89.25">
      <c r="A69" s="90" t="s">
        <v>361</v>
      </c>
      <c r="B69" s="90" t="s">
        <v>353</v>
      </c>
      <c r="C69" s="16" t="s">
        <v>615</v>
      </c>
      <c r="D69" s="91">
        <v>2</v>
      </c>
      <c r="E69" s="93"/>
      <c r="F69" s="16"/>
    </row>
    <row r="70" spans="1:6" ht="38.25">
      <c r="A70" s="90" t="s">
        <v>134</v>
      </c>
      <c r="B70" s="90" t="s">
        <v>353</v>
      </c>
      <c r="C70" s="16" t="s">
        <v>615</v>
      </c>
      <c r="D70" s="91">
        <v>0.75</v>
      </c>
      <c r="E70" s="93"/>
      <c r="F70" s="16"/>
    </row>
    <row r="71" spans="1:6" ht="102">
      <c r="A71" s="90" t="s">
        <v>468</v>
      </c>
      <c r="B71" s="90" t="s">
        <v>353</v>
      </c>
      <c r="C71" s="16" t="s">
        <v>615</v>
      </c>
      <c r="D71" s="91">
        <v>1</v>
      </c>
      <c r="E71" s="93"/>
      <c r="F71" s="16"/>
    </row>
    <row r="72" spans="1:6" ht="89.25">
      <c r="A72" s="90" t="s">
        <v>232</v>
      </c>
      <c r="B72" s="90" t="s">
        <v>353</v>
      </c>
      <c r="C72" s="16" t="s">
        <v>615</v>
      </c>
      <c r="D72" s="91">
        <v>0.34</v>
      </c>
      <c r="E72" s="93"/>
      <c r="F72" s="16"/>
    </row>
    <row r="73" spans="1:6" ht="102">
      <c r="A73" s="90" t="s">
        <v>204</v>
      </c>
      <c r="B73" s="90" t="s">
        <v>353</v>
      </c>
      <c r="C73" s="16" t="s">
        <v>615</v>
      </c>
      <c r="D73" s="91">
        <v>2</v>
      </c>
      <c r="E73" s="93"/>
      <c r="F73" s="16"/>
    </row>
    <row r="74" spans="1:6" ht="38.25">
      <c r="A74" s="90" t="s">
        <v>512</v>
      </c>
      <c r="B74" s="90" t="s">
        <v>353</v>
      </c>
      <c r="C74" s="16" t="s">
        <v>615</v>
      </c>
      <c r="D74" s="91">
        <v>0.75</v>
      </c>
      <c r="E74" s="93"/>
      <c r="F74" s="16"/>
    </row>
    <row r="75" spans="1:6" ht="76.5">
      <c r="A75" s="90" t="s">
        <v>422</v>
      </c>
      <c r="B75" s="90" t="s">
        <v>423</v>
      </c>
      <c r="C75" s="16" t="s">
        <v>615</v>
      </c>
      <c r="D75" s="91">
        <v>30.737142857142857</v>
      </c>
      <c r="E75" s="93">
        <v>45.74</v>
      </c>
      <c r="F75" s="16"/>
    </row>
    <row r="76" spans="1:6" ht="38.25">
      <c r="A76" s="90" t="s">
        <v>175</v>
      </c>
      <c r="B76" s="90" t="s">
        <v>425</v>
      </c>
      <c r="C76" s="16" t="s">
        <v>615</v>
      </c>
      <c r="D76" s="91">
        <v>15</v>
      </c>
      <c r="E76" s="93"/>
      <c r="F76" s="16"/>
    </row>
    <row r="77" spans="1:6" ht="76.5">
      <c r="A77" s="90" t="s">
        <v>422</v>
      </c>
      <c r="B77" s="90" t="s">
        <v>354</v>
      </c>
      <c r="C77" s="16" t="s">
        <v>615</v>
      </c>
      <c r="D77" s="91">
        <v>30.737142857142857</v>
      </c>
      <c r="E77" s="93">
        <v>33.24</v>
      </c>
      <c r="F77" s="16"/>
    </row>
    <row r="78" spans="1:6" ht="76.5">
      <c r="A78" s="90" t="s">
        <v>451</v>
      </c>
      <c r="B78" s="90" t="s">
        <v>354</v>
      </c>
      <c r="C78" s="16" t="s">
        <v>615</v>
      </c>
      <c r="D78" s="91">
        <v>2.5</v>
      </c>
      <c r="E78" s="93"/>
      <c r="F78" s="16"/>
    </row>
    <row r="79" spans="1:6" ht="102">
      <c r="A79" s="90" t="s">
        <v>371</v>
      </c>
      <c r="B79" s="90" t="s">
        <v>431</v>
      </c>
      <c r="C79" s="16" t="s">
        <v>615</v>
      </c>
      <c r="D79" s="91">
        <v>1</v>
      </c>
      <c r="E79" s="93">
        <v>5.75</v>
      </c>
      <c r="F79" s="16"/>
    </row>
    <row r="80" spans="1:6" ht="102">
      <c r="A80" s="90" t="s">
        <v>469</v>
      </c>
      <c r="B80" s="90" t="s">
        <v>431</v>
      </c>
      <c r="C80" s="16" t="s">
        <v>615</v>
      </c>
      <c r="D80" s="91">
        <v>0.5</v>
      </c>
      <c r="E80" s="93"/>
      <c r="F80" s="16"/>
    </row>
    <row r="81" spans="1:6" ht="63.75">
      <c r="A81" s="90" t="s">
        <v>130</v>
      </c>
      <c r="B81" s="90" t="s">
        <v>429</v>
      </c>
      <c r="C81" s="16" t="s">
        <v>615</v>
      </c>
      <c r="D81" s="91">
        <v>2</v>
      </c>
      <c r="E81" s="93"/>
      <c r="F81" s="16"/>
    </row>
    <row r="82" spans="1:6" ht="76.5">
      <c r="A82" s="90" t="s">
        <v>131</v>
      </c>
      <c r="B82" s="90" t="s">
        <v>429</v>
      </c>
      <c r="C82" s="16" t="s">
        <v>615</v>
      </c>
      <c r="D82" s="91">
        <v>1.25</v>
      </c>
      <c r="E82" s="93"/>
      <c r="F82" s="16"/>
    </row>
    <row r="83" spans="1:6" ht="38.25">
      <c r="A83" s="90" t="s">
        <v>411</v>
      </c>
      <c r="B83" s="90" t="s">
        <v>432</v>
      </c>
      <c r="C83" s="16" t="s">
        <v>615</v>
      </c>
      <c r="D83" s="91">
        <v>1</v>
      </c>
      <c r="E83" s="93"/>
      <c r="F83" s="16"/>
    </row>
    <row r="84" spans="1:6" ht="51">
      <c r="A84" s="90" t="s">
        <v>608</v>
      </c>
      <c r="B84" s="90" t="s">
        <v>613</v>
      </c>
      <c r="C84" s="16" t="s">
        <v>615</v>
      </c>
      <c r="D84" s="91">
        <v>61.72</v>
      </c>
      <c r="E84" s="93">
        <v>67.47</v>
      </c>
      <c r="F84" s="16"/>
    </row>
    <row r="85" spans="1:6" ht="63.75">
      <c r="A85" s="90" t="s">
        <v>130</v>
      </c>
      <c r="B85" s="90" t="s">
        <v>428</v>
      </c>
      <c r="C85" s="16" t="s">
        <v>615</v>
      </c>
      <c r="D85" s="91">
        <v>2</v>
      </c>
      <c r="E85" s="93"/>
      <c r="F85" s="16"/>
    </row>
    <row r="86" spans="1:6" ht="76.5">
      <c r="A86" s="90" t="s">
        <v>131</v>
      </c>
      <c r="B86" s="90" t="s">
        <v>428</v>
      </c>
      <c r="C86" s="16" t="s">
        <v>615</v>
      </c>
      <c r="D86" s="91">
        <v>1.25</v>
      </c>
      <c r="E86" s="93"/>
      <c r="F86" s="16"/>
    </row>
    <row r="87" spans="1:6" ht="102">
      <c r="A87" s="90" t="s">
        <v>371</v>
      </c>
      <c r="B87" s="90" t="s">
        <v>428</v>
      </c>
      <c r="C87" s="16" t="s">
        <v>615</v>
      </c>
      <c r="D87" s="91">
        <v>1</v>
      </c>
      <c r="E87" s="93"/>
      <c r="F87" s="16"/>
    </row>
    <row r="88" spans="1:6" ht="102">
      <c r="A88" s="90" t="s">
        <v>468</v>
      </c>
      <c r="B88" s="90" t="s">
        <v>428</v>
      </c>
      <c r="C88" s="16" t="s">
        <v>615</v>
      </c>
      <c r="D88" s="91">
        <v>1</v>
      </c>
      <c r="E88" s="93"/>
      <c r="F88" s="16"/>
    </row>
    <row r="89" spans="1:6" ht="102">
      <c r="A89" s="90" t="s">
        <v>469</v>
      </c>
      <c r="B89" s="90" t="s">
        <v>428</v>
      </c>
      <c r="C89" s="16" t="s">
        <v>615</v>
      </c>
      <c r="D89" s="91">
        <v>0.5</v>
      </c>
      <c r="E89" s="93"/>
      <c r="F89" s="16"/>
    </row>
    <row r="90" spans="1:6" ht="51">
      <c r="A90" s="90" t="s">
        <v>410</v>
      </c>
      <c r="B90" s="90" t="s">
        <v>526</v>
      </c>
      <c r="C90" s="16" t="s">
        <v>615</v>
      </c>
      <c r="D90" s="91">
        <v>1</v>
      </c>
      <c r="E90" s="93">
        <v>5.82</v>
      </c>
      <c r="F90" s="16"/>
    </row>
    <row r="91" spans="1:6" ht="63.75">
      <c r="A91" s="90" t="s">
        <v>535</v>
      </c>
      <c r="B91" s="90" t="s">
        <v>426</v>
      </c>
      <c r="C91" s="16" t="s">
        <v>615</v>
      </c>
      <c r="D91" s="91">
        <v>1.32</v>
      </c>
      <c r="E91" s="93"/>
      <c r="F91" s="16"/>
    </row>
    <row r="92" spans="1:6" ht="38.25">
      <c r="A92" s="90" t="s">
        <v>134</v>
      </c>
      <c r="B92" s="90" t="s">
        <v>426</v>
      </c>
      <c r="C92" s="16" t="s">
        <v>615</v>
      </c>
      <c r="D92" s="91">
        <v>0.75</v>
      </c>
      <c r="E92" s="93"/>
      <c r="F92" s="16"/>
    </row>
    <row r="93" spans="1:6" ht="38.25">
      <c r="A93" s="90" t="s">
        <v>512</v>
      </c>
      <c r="B93" s="90" t="s">
        <v>426</v>
      </c>
      <c r="C93" s="16" t="s">
        <v>615</v>
      </c>
      <c r="D93" s="91">
        <v>0.75</v>
      </c>
      <c r="E93" s="93"/>
      <c r="F93" s="16"/>
    </row>
    <row r="94" spans="1:6" ht="76.5">
      <c r="A94" s="90" t="s">
        <v>409</v>
      </c>
      <c r="B94" s="90" t="s">
        <v>426</v>
      </c>
      <c r="C94" s="16" t="s">
        <v>615</v>
      </c>
      <c r="D94" s="91">
        <v>2</v>
      </c>
      <c r="E94" s="93"/>
      <c r="F94" s="16"/>
    </row>
    <row r="95" spans="1:6" ht="63.75">
      <c r="A95" s="90" t="s">
        <v>535</v>
      </c>
      <c r="B95" s="90" t="s">
        <v>427</v>
      </c>
      <c r="C95" s="16" t="s">
        <v>615</v>
      </c>
      <c r="D95" s="91">
        <v>1.32</v>
      </c>
      <c r="E95" s="93">
        <v>2.32</v>
      </c>
      <c r="F95" s="16"/>
    </row>
    <row r="96" spans="1:6" ht="77.25" thickBot="1">
      <c r="A96" s="94" t="s">
        <v>132</v>
      </c>
      <c r="B96" s="94" t="s">
        <v>427</v>
      </c>
      <c r="C96" s="52" t="s">
        <v>615</v>
      </c>
      <c r="D96" s="95">
        <v>1</v>
      </c>
      <c r="E96" s="97"/>
      <c r="F96" s="52"/>
    </row>
    <row r="97" spans="1:6" ht="51">
      <c r="A97" s="86" t="s">
        <v>196</v>
      </c>
      <c r="B97" s="86" t="s">
        <v>450</v>
      </c>
      <c r="C97" s="87" t="s">
        <v>446</v>
      </c>
      <c r="D97" s="88">
        <v>20</v>
      </c>
      <c r="E97" s="98">
        <v>25</v>
      </c>
      <c r="F97" s="44">
        <v>153.05</v>
      </c>
    </row>
    <row r="98" spans="1:6" ht="89.25">
      <c r="A98" s="90" t="s">
        <v>239</v>
      </c>
      <c r="B98" s="90" t="s">
        <v>450</v>
      </c>
      <c r="C98" s="16" t="s">
        <v>446</v>
      </c>
      <c r="D98" s="91">
        <v>5</v>
      </c>
      <c r="E98" s="93"/>
      <c r="F98" s="16"/>
    </row>
    <row r="99" spans="1:6" ht="76.5">
      <c r="A99" s="90" t="s">
        <v>596</v>
      </c>
      <c r="B99" s="90" t="s">
        <v>119</v>
      </c>
      <c r="C99" s="16" t="s">
        <v>446</v>
      </c>
      <c r="D99" s="91">
        <v>5</v>
      </c>
      <c r="E99" s="92">
        <v>5</v>
      </c>
      <c r="F99" s="16"/>
    </row>
    <row r="100" spans="1:6" ht="51">
      <c r="A100" s="90" t="s">
        <v>338</v>
      </c>
      <c r="B100" s="90" t="s">
        <v>343</v>
      </c>
      <c r="C100" s="16" t="s">
        <v>446</v>
      </c>
      <c r="D100" s="91">
        <v>49.75708502024291</v>
      </c>
      <c r="E100" s="93">
        <v>81.67</v>
      </c>
      <c r="F100" s="16"/>
    </row>
    <row r="101" spans="1:6" ht="51">
      <c r="A101" s="90" t="s">
        <v>247</v>
      </c>
      <c r="B101" s="90" t="s">
        <v>343</v>
      </c>
      <c r="C101" s="16" t="s">
        <v>446</v>
      </c>
      <c r="D101" s="91">
        <v>31.914086057552847</v>
      </c>
      <c r="E101" s="93"/>
      <c r="F101" s="16"/>
    </row>
    <row r="102" spans="1:6" ht="63.75">
      <c r="A102" s="90" t="s">
        <v>246</v>
      </c>
      <c r="B102" s="90" t="s">
        <v>352</v>
      </c>
      <c r="C102" s="16" t="s">
        <v>446</v>
      </c>
      <c r="D102" s="91">
        <v>15.692041522491351</v>
      </c>
      <c r="E102" s="93">
        <v>20.69</v>
      </c>
      <c r="F102" s="16"/>
    </row>
    <row r="103" spans="1:6" ht="76.5">
      <c r="A103" s="90" t="s">
        <v>413</v>
      </c>
      <c r="B103" s="90" t="s">
        <v>122</v>
      </c>
      <c r="C103" s="16" t="s">
        <v>446</v>
      </c>
      <c r="D103" s="91">
        <v>5</v>
      </c>
      <c r="E103" s="93"/>
      <c r="F103" s="16"/>
    </row>
    <row r="104" spans="1:6" ht="63.75">
      <c r="A104" s="90" t="s">
        <v>246</v>
      </c>
      <c r="B104" s="90" t="s">
        <v>351</v>
      </c>
      <c r="C104" s="16" t="s">
        <v>446</v>
      </c>
      <c r="D104" s="91">
        <v>15.692041522491351</v>
      </c>
      <c r="E104" s="93">
        <v>20.69</v>
      </c>
      <c r="F104" s="16"/>
    </row>
    <row r="105" spans="1:6" ht="52.5" customHeight="1" thickBot="1">
      <c r="A105" s="94" t="s">
        <v>414</v>
      </c>
      <c r="B105" s="94" t="s">
        <v>351</v>
      </c>
      <c r="C105" s="52" t="s">
        <v>446</v>
      </c>
      <c r="D105" s="95">
        <v>5</v>
      </c>
      <c r="E105" s="97"/>
      <c r="F105" s="52"/>
    </row>
    <row r="106" spans="1:6" ht="51">
      <c r="A106" s="86" t="s">
        <v>590</v>
      </c>
      <c r="B106" s="86" t="s">
        <v>497</v>
      </c>
      <c r="C106" s="87" t="s">
        <v>494</v>
      </c>
      <c r="D106" s="88">
        <v>48.928029816270104</v>
      </c>
      <c r="E106" s="98">
        <v>109.29</v>
      </c>
      <c r="F106" s="44">
        <v>207.83</v>
      </c>
    </row>
    <row r="107" spans="1:6" ht="63.75">
      <c r="A107" s="90" t="s">
        <v>591</v>
      </c>
      <c r="B107" s="90" t="s">
        <v>497</v>
      </c>
      <c r="C107" s="16" t="s">
        <v>494</v>
      </c>
      <c r="D107" s="91">
        <v>37.668305166012345</v>
      </c>
      <c r="E107" s="93"/>
      <c r="F107" s="16"/>
    </row>
    <row r="108" spans="1:6" ht="63.75">
      <c r="A108" s="90" t="s">
        <v>100</v>
      </c>
      <c r="B108" s="90" t="s">
        <v>497</v>
      </c>
      <c r="C108" s="16" t="s">
        <v>494</v>
      </c>
      <c r="D108" s="91">
        <v>21.440056805669926</v>
      </c>
      <c r="E108" s="93"/>
      <c r="F108" s="16"/>
    </row>
    <row r="109" spans="1:6" ht="63.75">
      <c r="A109" s="90" t="s">
        <v>563</v>
      </c>
      <c r="B109" s="90" t="s">
        <v>497</v>
      </c>
      <c r="C109" s="16" t="s">
        <v>494</v>
      </c>
      <c r="D109" s="91">
        <v>1.25</v>
      </c>
      <c r="E109" s="93"/>
      <c r="F109" s="16"/>
    </row>
    <row r="110" spans="1:6" ht="63.75">
      <c r="A110" s="90" t="s">
        <v>537</v>
      </c>
      <c r="B110" s="90" t="s">
        <v>430</v>
      </c>
      <c r="C110" s="16" t="s">
        <v>494</v>
      </c>
      <c r="D110" s="91">
        <v>5</v>
      </c>
      <c r="E110" s="92">
        <v>5</v>
      </c>
      <c r="F110" s="16"/>
    </row>
    <row r="111" spans="1:6" ht="63.75">
      <c r="A111" s="90" t="s">
        <v>509</v>
      </c>
      <c r="B111" s="90" t="s">
        <v>611</v>
      </c>
      <c r="C111" s="16" t="s">
        <v>494</v>
      </c>
      <c r="D111" s="91">
        <v>36.009600000000006</v>
      </c>
      <c r="E111" s="92">
        <v>36.009600000000006</v>
      </c>
      <c r="F111" s="16"/>
    </row>
    <row r="112" spans="1:6" ht="53.25" customHeight="1">
      <c r="A112" s="90" t="s">
        <v>140</v>
      </c>
      <c r="B112" s="90" t="s">
        <v>151</v>
      </c>
      <c r="C112" s="16" t="s">
        <v>494</v>
      </c>
      <c r="D112" s="91">
        <v>11.547005383792515</v>
      </c>
      <c r="E112" s="93">
        <v>19.05</v>
      </c>
      <c r="F112" s="16"/>
    </row>
    <row r="113" spans="1:6" ht="76.5">
      <c r="A113" s="90" t="s">
        <v>189</v>
      </c>
      <c r="B113" s="90" t="s">
        <v>151</v>
      </c>
      <c r="C113" s="16" t="s">
        <v>494</v>
      </c>
      <c r="D113" s="91">
        <v>2.5</v>
      </c>
      <c r="E113" s="93"/>
      <c r="F113" s="16"/>
    </row>
    <row r="114" spans="1:6" ht="89.25">
      <c r="A114" s="90" t="s">
        <v>420</v>
      </c>
      <c r="B114" s="90" t="s">
        <v>151</v>
      </c>
      <c r="C114" s="16" t="s">
        <v>494</v>
      </c>
      <c r="D114" s="91">
        <v>2.5</v>
      </c>
      <c r="E114" s="93"/>
      <c r="F114" s="16"/>
    </row>
    <row r="115" spans="1:6" ht="89.25">
      <c r="A115" s="90" t="s">
        <v>616</v>
      </c>
      <c r="B115" s="90" t="s">
        <v>151</v>
      </c>
      <c r="C115" s="16" t="s">
        <v>494</v>
      </c>
      <c r="D115" s="91">
        <v>2.5</v>
      </c>
      <c r="E115" s="93"/>
      <c r="F115" s="16"/>
    </row>
    <row r="116" spans="1:6" ht="76.5">
      <c r="A116" s="90" t="s">
        <v>189</v>
      </c>
      <c r="B116" s="90" t="s">
        <v>172</v>
      </c>
      <c r="C116" s="16" t="s">
        <v>494</v>
      </c>
      <c r="D116" s="91">
        <v>2.5</v>
      </c>
      <c r="E116" s="93">
        <v>23.48</v>
      </c>
      <c r="F116" s="16"/>
    </row>
    <row r="117" spans="1:6" ht="76.5">
      <c r="A117" s="90" t="s">
        <v>98</v>
      </c>
      <c r="B117" s="90" t="s">
        <v>493</v>
      </c>
      <c r="C117" s="16" t="s">
        <v>494</v>
      </c>
      <c r="D117" s="91">
        <v>9.428090415820634</v>
      </c>
      <c r="E117" s="93"/>
      <c r="F117" s="16"/>
    </row>
    <row r="118" spans="1:6" ht="76.5">
      <c r="A118" s="90" t="s">
        <v>140</v>
      </c>
      <c r="B118" s="90" t="s">
        <v>493</v>
      </c>
      <c r="C118" s="16" t="s">
        <v>494</v>
      </c>
      <c r="D118" s="91">
        <v>11.547005383792515</v>
      </c>
      <c r="E118" s="93"/>
      <c r="F118" s="16"/>
    </row>
    <row r="119" spans="1:6" ht="89.25">
      <c r="A119" s="90" t="s">
        <v>597</v>
      </c>
      <c r="B119" s="90" t="s">
        <v>493</v>
      </c>
      <c r="C119" s="16" t="s">
        <v>494</v>
      </c>
      <c r="D119" s="91">
        <v>0</v>
      </c>
      <c r="E119" s="93"/>
      <c r="F119" s="16"/>
    </row>
    <row r="120" spans="1:6" ht="76.5">
      <c r="A120" s="90" t="s">
        <v>518</v>
      </c>
      <c r="B120" s="90" t="s">
        <v>472</v>
      </c>
      <c r="C120" s="16" t="s">
        <v>494</v>
      </c>
      <c r="D120" s="91">
        <v>5</v>
      </c>
      <c r="E120" s="92">
        <v>5</v>
      </c>
      <c r="F120" s="16"/>
    </row>
    <row r="121" spans="1:6" ht="76.5">
      <c r="A121" s="90" t="s">
        <v>143</v>
      </c>
      <c r="B121" s="90" t="s">
        <v>121</v>
      </c>
      <c r="C121" s="16" t="s">
        <v>494</v>
      </c>
      <c r="D121" s="91">
        <v>5</v>
      </c>
      <c r="E121" s="92">
        <v>5</v>
      </c>
      <c r="F121" s="16"/>
    </row>
    <row r="122" spans="1:6" ht="89.25">
      <c r="A122" s="90" t="s">
        <v>616</v>
      </c>
      <c r="B122" s="90" t="s">
        <v>207</v>
      </c>
      <c r="C122" s="16" t="s">
        <v>494</v>
      </c>
      <c r="D122" s="91">
        <v>2.5</v>
      </c>
      <c r="E122" s="92">
        <v>5</v>
      </c>
      <c r="F122" s="16"/>
    </row>
    <row r="123" spans="1:6" ht="90" thickBot="1">
      <c r="A123" s="94" t="s">
        <v>420</v>
      </c>
      <c r="B123" s="94" t="s">
        <v>463</v>
      </c>
      <c r="C123" s="52" t="s">
        <v>494</v>
      </c>
      <c r="D123" s="95">
        <v>2.5</v>
      </c>
      <c r="E123" s="97"/>
      <c r="F123" s="52"/>
    </row>
    <row r="124" spans="1:6" ht="102">
      <c r="A124" s="86" t="s">
        <v>617</v>
      </c>
      <c r="B124" s="86" t="s">
        <v>208</v>
      </c>
      <c r="C124" s="87" t="s">
        <v>447</v>
      </c>
      <c r="D124" s="88">
        <v>0.85</v>
      </c>
      <c r="E124" s="89">
        <v>0.85</v>
      </c>
      <c r="F124" s="44">
        <v>309.02</v>
      </c>
    </row>
    <row r="125" spans="1:6" ht="63.75">
      <c r="A125" s="90" t="s">
        <v>542</v>
      </c>
      <c r="B125" s="90" t="s">
        <v>160</v>
      </c>
      <c r="C125" s="16" t="s">
        <v>447</v>
      </c>
      <c r="D125" s="91">
        <v>1.98</v>
      </c>
      <c r="E125" s="92">
        <v>16.4</v>
      </c>
      <c r="F125" s="16"/>
    </row>
    <row r="126" spans="1:6" ht="102">
      <c r="A126" s="90" t="s">
        <v>617</v>
      </c>
      <c r="B126" s="90" t="s">
        <v>160</v>
      </c>
      <c r="C126" s="16" t="s">
        <v>447</v>
      </c>
      <c r="D126" s="91">
        <v>0.85</v>
      </c>
      <c r="E126" s="93"/>
      <c r="F126" s="16"/>
    </row>
    <row r="127" spans="1:6" ht="89.25">
      <c r="A127" s="90" t="s">
        <v>614</v>
      </c>
      <c r="B127" s="90" t="s">
        <v>160</v>
      </c>
      <c r="C127" s="16" t="s">
        <v>447</v>
      </c>
      <c r="D127" s="91">
        <v>1.65</v>
      </c>
      <c r="E127" s="93"/>
      <c r="F127" s="16"/>
    </row>
    <row r="128" spans="1:6" ht="89.25">
      <c r="A128" s="90" t="s">
        <v>372</v>
      </c>
      <c r="B128" s="90" t="s">
        <v>160</v>
      </c>
      <c r="C128" s="16" t="s">
        <v>447</v>
      </c>
      <c r="D128" s="91">
        <v>0.85</v>
      </c>
      <c r="E128" s="93"/>
      <c r="F128" s="16"/>
    </row>
    <row r="129" spans="1:6" ht="63.75">
      <c r="A129" s="90" t="s">
        <v>190</v>
      </c>
      <c r="B129" s="90" t="s">
        <v>159</v>
      </c>
      <c r="C129" s="16" t="s">
        <v>447</v>
      </c>
      <c r="D129" s="91">
        <v>8.876759176971607</v>
      </c>
      <c r="E129" s="93"/>
      <c r="F129" s="16"/>
    </row>
    <row r="130" spans="1:6" ht="63.75">
      <c r="A130" s="90" t="s">
        <v>376</v>
      </c>
      <c r="B130" s="90" t="s">
        <v>159</v>
      </c>
      <c r="C130" s="16" t="s">
        <v>447</v>
      </c>
      <c r="D130" s="91">
        <v>1.02</v>
      </c>
      <c r="E130" s="93"/>
      <c r="F130" s="16"/>
    </row>
    <row r="131" spans="1:6" ht="102">
      <c r="A131" s="90" t="s">
        <v>327</v>
      </c>
      <c r="B131" s="90" t="s">
        <v>159</v>
      </c>
      <c r="C131" s="16" t="s">
        <v>447</v>
      </c>
      <c r="D131" s="91">
        <v>0.55</v>
      </c>
      <c r="E131" s="93"/>
      <c r="F131" s="16"/>
    </row>
    <row r="132" spans="1:6" ht="102">
      <c r="A132" s="90" t="s">
        <v>337</v>
      </c>
      <c r="B132" s="90" t="s">
        <v>159</v>
      </c>
      <c r="C132" s="16" t="s">
        <v>447</v>
      </c>
      <c r="D132" s="91">
        <v>0.625</v>
      </c>
      <c r="E132" s="93"/>
      <c r="F132" s="16"/>
    </row>
    <row r="133" spans="1:6" ht="51">
      <c r="A133" s="90" t="s">
        <v>194</v>
      </c>
      <c r="B133" s="90" t="s">
        <v>485</v>
      </c>
      <c r="C133" s="16" t="s">
        <v>447</v>
      </c>
      <c r="D133" s="91">
        <v>14.142135623730951</v>
      </c>
      <c r="E133" s="92">
        <v>14.142135623730951</v>
      </c>
      <c r="F133" s="16"/>
    </row>
    <row r="134" spans="1:6" ht="51">
      <c r="A134" s="90" t="s">
        <v>201</v>
      </c>
      <c r="B134" s="90" t="s">
        <v>481</v>
      </c>
      <c r="C134" s="16" t="s">
        <v>447</v>
      </c>
      <c r="D134" s="91">
        <v>14.142135623730951</v>
      </c>
      <c r="E134" s="92">
        <v>14.142135623730951</v>
      </c>
      <c r="F134" s="16"/>
    </row>
    <row r="135" spans="1:6" ht="89.25">
      <c r="A135" s="90" t="s">
        <v>614</v>
      </c>
      <c r="B135" s="90" t="s">
        <v>206</v>
      </c>
      <c r="C135" s="16" t="s">
        <v>447</v>
      </c>
      <c r="D135" s="91">
        <v>1.65</v>
      </c>
      <c r="E135" s="93">
        <v>3.85</v>
      </c>
      <c r="F135" s="16"/>
    </row>
    <row r="136" spans="1:6" ht="102">
      <c r="A136" s="90" t="s">
        <v>327</v>
      </c>
      <c r="B136" s="90" t="s">
        <v>206</v>
      </c>
      <c r="C136" s="16" t="s">
        <v>447</v>
      </c>
      <c r="D136" s="91">
        <v>0.55</v>
      </c>
      <c r="E136" s="93"/>
      <c r="F136" s="16"/>
    </row>
    <row r="137" spans="1:6" ht="102">
      <c r="A137" s="90" t="s">
        <v>337</v>
      </c>
      <c r="B137" s="90" t="s">
        <v>206</v>
      </c>
      <c r="C137" s="16" t="s">
        <v>447</v>
      </c>
      <c r="D137" s="91">
        <v>0.625</v>
      </c>
      <c r="E137" s="93"/>
      <c r="F137" s="16"/>
    </row>
    <row r="138" spans="1:6" ht="63.75">
      <c r="A138" s="90" t="s">
        <v>376</v>
      </c>
      <c r="B138" s="90" t="s">
        <v>163</v>
      </c>
      <c r="C138" s="16" t="s">
        <v>447</v>
      </c>
      <c r="D138" s="91">
        <v>1.02</v>
      </c>
      <c r="E138" s="93"/>
      <c r="F138" s="16"/>
    </row>
    <row r="139" spans="1:6" ht="89.25">
      <c r="A139" s="90" t="s">
        <v>372</v>
      </c>
      <c r="B139" s="90" t="s">
        <v>210</v>
      </c>
      <c r="C139" s="16" t="s">
        <v>447</v>
      </c>
      <c r="D139" s="91">
        <v>0.85</v>
      </c>
      <c r="E139" s="92">
        <v>0.85</v>
      </c>
      <c r="F139" s="16"/>
    </row>
    <row r="140" spans="1:6" ht="102">
      <c r="A140" s="90" t="s">
        <v>617</v>
      </c>
      <c r="B140" s="90" t="s">
        <v>209</v>
      </c>
      <c r="C140" s="16" t="s">
        <v>447</v>
      </c>
      <c r="D140" s="91">
        <v>0.85</v>
      </c>
      <c r="E140" s="93">
        <v>5.85</v>
      </c>
      <c r="F140" s="16"/>
    </row>
    <row r="141" spans="1:6" ht="76.5">
      <c r="A141" s="90" t="s">
        <v>418</v>
      </c>
      <c r="B141" s="90" t="s">
        <v>209</v>
      </c>
      <c r="C141" s="16" t="s">
        <v>447</v>
      </c>
      <c r="D141" s="91">
        <v>2.5</v>
      </c>
      <c r="E141" s="93"/>
      <c r="F141" s="16"/>
    </row>
    <row r="142" spans="1:6" ht="76.5">
      <c r="A142" s="90" t="s">
        <v>113</v>
      </c>
      <c r="B142" s="90" t="s">
        <v>209</v>
      </c>
      <c r="C142" s="16" t="s">
        <v>447</v>
      </c>
      <c r="D142" s="91">
        <v>2.5</v>
      </c>
      <c r="E142" s="93"/>
      <c r="F142" s="16"/>
    </row>
    <row r="143" spans="1:6" ht="63.75">
      <c r="A143" s="90" t="s">
        <v>227</v>
      </c>
      <c r="B143" s="90" t="s">
        <v>465</v>
      </c>
      <c r="C143" s="16" t="s">
        <v>447</v>
      </c>
      <c r="D143" s="91">
        <v>3</v>
      </c>
      <c r="E143" s="92">
        <v>3</v>
      </c>
      <c r="F143" s="16"/>
    </row>
    <row r="144" spans="1:6" ht="76.5">
      <c r="A144" s="90" t="s">
        <v>240</v>
      </c>
      <c r="B144" s="90" t="s">
        <v>471</v>
      </c>
      <c r="C144" s="16" t="s">
        <v>447</v>
      </c>
      <c r="D144" s="91">
        <v>5</v>
      </c>
      <c r="E144" s="93">
        <v>10.82</v>
      </c>
      <c r="F144" s="16"/>
    </row>
    <row r="145" spans="1:6" ht="89.25">
      <c r="A145" s="90" t="s">
        <v>372</v>
      </c>
      <c r="B145" s="90" t="s">
        <v>211</v>
      </c>
      <c r="C145" s="16" t="s">
        <v>447</v>
      </c>
      <c r="D145" s="91">
        <v>1.65</v>
      </c>
      <c r="E145" s="93"/>
      <c r="F145" s="16"/>
    </row>
    <row r="146" spans="1:6" ht="76.5">
      <c r="A146" s="90" t="s">
        <v>598</v>
      </c>
      <c r="B146" s="90" t="s">
        <v>211</v>
      </c>
      <c r="C146" s="16" t="s">
        <v>447</v>
      </c>
      <c r="D146" s="91">
        <v>2.5</v>
      </c>
      <c r="E146" s="93"/>
      <c r="F146" s="16"/>
    </row>
    <row r="147" spans="1:6" ht="76.5">
      <c r="A147" s="90" t="s">
        <v>453</v>
      </c>
      <c r="B147" s="90" t="s">
        <v>211</v>
      </c>
      <c r="C147" s="16" t="s">
        <v>447</v>
      </c>
      <c r="D147" s="91">
        <v>1.665</v>
      </c>
      <c r="E147" s="93"/>
      <c r="F147" s="16"/>
    </row>
    <row r="148" spans="1:6" ht="63.75">
      <c r="A148" s="90" t="s">
        <v>376</v>
      </c>
      <c r="B148" s="90" t="s">
        <v>164</v>
      </c>
      <c r="C148" s="16" t="s">
        <v>447</v>
      </c>
      <c r="D148" s="91">
        <v>1.02</v>
      </c>
      <c r="E148" s="93">
        <v>2.67</v>
      </c>
      <c r="F148" s="16"/>
    </row>
    <row r="149" spans="1:6" ht="89.25">
      <c r="A149" s="90" t="s">
        <v>614</v>
      </c>
      <c r="B149" s="90" t="s">
        <v>164</v>
      </c>
      <c r="C149" s="16" t="s">
        <v>447</v>
      </c>
      <c r="D149" s="91">
        <v>1.65</v>
      </c>
      <c r="E149" s="93"/>
      <c r="F149" s="16"/>
    </row>
    <row r="150" spans="1:6" ht="76.5">
      <c r="A150" s="90" t="s">
        <v>324</v>
      </c>
      <c r="B150" s="90" t="s">
        <v>357</v>
      </c>
      <c r="C150" s="16" t="s">
        <v>447</v>
      </c>
      <c r="D150" s="91">
        <v>1.25</v>
      </c>
      <c r="E150" s="93">
        <v>35.63</v>
      </c>
      <c r="F150" s="16"/>
    </row>
    <row r="151" spans="1:6" ht="63.75">
      <c r="A151" s="90" t="s">
        <v>99</v>
      </c>
      <c r="B151" s="90" t="s">
        <v>495</v>
      </c>
      <c r="C151" s="16" t="s">
        <v>447</v>
      </c>
      <c r="D151" s="91">
        <v>31.384083044982702</v>
      </c>
      <c r="E151" s="93"/>
      <c r="F151" s="16"/>
    </row>
    <row r="152" spans="1:6" ht="63.75">
      <c r="A152" s="90" t="s">
        <v>137</v>
      </c>
      <c r="B152" s="90" t="s">
        <v>495</v>
      </c>
      <c r="C152" s="16" t="s">
        <v>447</v>
      </c>
      <c r="D152" s="91">
        <v>3</v>
      </c>
      <c r="E152" s="93"/>
      <c r="F152" s="16"/>
    </row>
    <row r="153" spans="1:6" ht="76.5">
      <c r="A153" s="90" t="s">
        <v>418</v>
      </c>
      <c r="B153" s="90" t="s">
        <v>224</v>
      </c>
      <c r="C153" s="16" t="s">
        <v>447</v>
      </c>
      <c r="D153" s="91">
        <v>2.5</v>
      </c>
      <c r="E153" s="93">
        <v>5</v>
      </c>
      <c r="F153" s="16"/>
    </row>
    <row r="154" spans="1:6" ht="76.5">
      <c r="A154" s="90" t="s">
        <v>113</v>
      </c>
      <c r="B154" s="90" t="s">
        <v>224</v>
      </c>
      <c r="C154" s="16" t="s">
        <v>447</v>
      </c>
      <c r="D154" s="91">
        <v>2.5</v>
      </c>
      <c r="E154" s="93"/>
      <c r="F154" s="16"/>
    </row>
    <row r="155" spans="1:6" ht="63.75">
      <c r="A155" s="90" t="s">
        <v>97</v>
      </c>
      <c r="B155" s="90" t="s">
        <v>492</v>
      </c>
      <c r="C155" s="16" t="s">
        <v>447</v>
      </c>
      <c r="D155" s="91">
        <v>10</v>
      </c>
      <c r="E155" s="93">
        <v>11.25</v>
      </c>
      <c r="F155" s="16"/>
    </row>
    <row r="156" spans="1:6" ht="89.25">
      <c r="A156" s="90" t="s">
        <v>606</v>
      </c>
      <c r="B156" s="90" t="s">
        <v>492</v>
      </c>
      <c r="C156" s="16" t="s">
        <v>447</v>
      </c>
      <c r="D156" s="91">
        <v>1.25</v>
      </c>
      <c r="E156" s="93"/>
      <c r="F156" s="16"/>
    </row>
    <row r="157" spans="1:6" ht="76.5">
      <c r="A157" s="90" t="s">
        <v>324</v>
      </c>
      <c r="B157" s="90" t="s">
        <v>356</v>
      </c>
      <c r="C157" s="16" t="s">
        <v>447</v>
      </c>
      <c r="D157" s="91">
        <v>1.25</v>
      </c>
      <c r="E157" s="92">
        <v>1.25</v>
      </c>
      <c r="F157" s="16"/>
    </row>
    <row r="158" spans="1:6" ht="76.5">
      <c r="A158" s="90" t="s">
        <v>515</v>
      </c>
      <c r="B158" s="90" t="s">
        <v>225</v>
      </c>
      <c r="C158" s="16" t="s">
        <v>447</v>
      </c>
      <c r="D158" s="91">
        <v>0.85</v>
      </c>
      <c r="E158" s="92">
        <v>0.85</v>
      </c>
      <c r="F158" s="16"/>
    </row>
    <row r="159" spans="1:6" ht="63.75">
      <c r="A159" s="90" t="s">
        <v>190</v>
      </c>
      <c r="B159" s="90" t="s">
        <v>158</v>
      </c>
      <c r="C159" s="16" t="s">
        <v>447</v>
      </c>
      <c r="D159" s="91">
        <v>8.876759176971607</v>
      </c>
      <c r="E159" s="92">
        <v>8.876759176971607</v>
      </c>
      <c r="F159" s="16"/>
    </row>
    <row r="160" spans="1:6" ht="63.75">
      <c r="A160" s="90" t="s">
        <v>190</v>
      </c>
      <c r="B160" s="90" t="s">
        <v>157</v>
      </c>
      <c r="C160" s="16" t="s">
        <v>447</v>
      </c>
      <c r="D160" s="91">
        <v>8.876759176971607</v>
      </c>
      <c r="E160" s="92">
        <v>12.51</v>
      </c>
      <c r="F160" s="16"/>
    </row>
    <row r="161" spans="1:6" ht="63.75">
      <c r="A161" s="90" t="s">
        <v>542</v>
      </c>
      <c r="B161" s="90" t="s">
        <v>157</v>
      </c>
      <c r="C161" s="16" t="s">
        <v>447</v>
      </c>
      <c r="D161" s="91">
        <v>1.98</v>
      </c>
      <c r="E161" s="93"/>
      <c r="F161" s="16"/>
    </row>
    <row r="162" spans="1:6" ht="76.5">
      <c r="A162" s="90" t="s">
        <v>515</v>
      </c>
      <c r="B162" s="90" t="s">
        <v>157</v>
      </c>
      <c r="C162" s="16" t="s">
        <v>447</v>
      </c>
      <c r="D162" s="91">
        <v>1.65</v>
      </c>
      <c r="E162" s="93"/>
      <c r="F162" s="16"/>
    </row>
    <row r="163" spans="1:6" ht="63.75">
      <c r="A163" s="90" t="s">
        <v>227</v>
      </c>
      <c r="B163" s="90" t="s">
        <v>167</v>
      </c>
      <c r="C163" s="16" t="s">
        <v>447</v>
      </c>
      <c r="D163" s="91">
        <v>3</v>
      </c>
      <c r="E163" s="92">
        <v>64.32</v>
      </c>
      <c r="F163" s="16"/>
    </row>
    <row r="164" spans="1:6" ht="76.5">
      <c r="A164" s="90" t="s">
        <v>197</v>
      </c>
      <c r="B164" s="90" t="s">
        <v>478</v>
      </c>
      <c r="C164" s="16" t="s">
        <v>447</v>
      </c>
      <c r="D164" s="91">
        <v>18.83002207505519</v>
      </c>
      <c r="E164" s="93"/>
      <c r="F164" s="16"/>
    </row>
    <row r="165" spans="1:6" ht="51">
      <c r="A165" s="90" t="s">
        <v>265</v>
      </c>
      <c r="B165" s="90" t="s">
        <v>478</v>
      </c>
      <c r="C165" s="16" t="s">
        <v>447</v>
      </c>
      <c r="D165" s="91">
        <v>22.19189794242902</v>
      </c>
      <c r="E165" s="93"/>
      <c r="F165" s="16"/>
    </row>
    <row r="166" spans="1:6" ht="63.75">
      <c r="A166" s="90" t="s">
        <v>626</v>
      </c>
      <c r="B166" s="90" t="s">
        <v>478</v>
      </c>
      <c r="C166" s="16" t="s">
        <v>447</v>
      </c>
      <c r="D166" s="91">
        <v>11.547005383792515</v>
      </c>
      <c r="E166" s="93"/>
      <c r="F166" s="16"/>
    </row>
    <row r="167" spans="1:6" ht="76.5">
      <c r="A167" s="90" t="s">
        <v>374</v>
      </c>
      <c r="B167" s="90" t="s">
        <v>478</v>
      </c>
      <c r="C167" s="16" t="s">
        <v>447</v>
      </c>
      <c r="D167" s="91">
        <v>1.25</v>
      </c>
      <c r="E167" s="93"/>
      <c r="F167" s="16"/>
    </row>
    <row r="168" spans="1:6" ht="76.5">
      <c r="A168" s="90" t="s">
        <v>516</v>
      </c>
      <c r="B168" s="90" t="s">
        <v>478</v>
      </c>
      <c r="C168" s="16" t="s">
        <v>447</v>
      </c>
      <c r="D168" s="91">
        <v>2.5</v>
      </c>
      <c r="E168" s="93"/>
      <c r="F168" s="16"/>
    </row>
    <row r="169" spans="1:6" ht="63.75">
      <c r="A169" s="90" t="s">
        <v>421</v>
      </c>
      <c r="B169" s="90" t="s">
        <v>478</v>
      </c>
      <c r="C169" s="16" t="s">
        <v>447</v>
      </c>
      <c r="D169" s="91">
        <v>2.5</v>
      </c>
      <c r="E169" s="93"/>
      <c r="F169" s="16"/>
    </row>
    <row r="170" spans="1:6" ht="76.5">
      <c r="A170" s="90" t="s">
        <v>309</v>
      </c>
      <c r="B170" s="90" t="s">
        <v>478</v>
      </c>
      <c r="C170" s="16" t="s">
        <v>447</v>
      </c>
      <c r="D170" s="91">
        <v>2.5</v>
      </c>
      <c r="E170" s="93"/>
      <c r="F170" s="16"/>
    </row>
    <row r="171" spans="1:6" ht="76.5">
      <c r="A171" s="90" t="s">
        <v>197</v>
      </c>
      <c r="B171" s="90" t="s">
        <v>462</v>
      </c>
      <c r="C171" s="16" t="s">
        <v>447</v>
      </c>
      <c r="D171" s="91">
        <v>18.83002207505519</v>
      </c>
      <c r="E171" s="93">
        <v>96.76</v>
      </c>
      <c r="F171" s="16"/>
    </row>
    <row r="172" spans="1:6" ht="51">
      <c r="A172" s="90" t="s">
        <v>192</v>
      </c>
      <c r="B172" s="90" t="s">
        <v>462</v>
      </c>
      <c r="C172" s="16" t="s">
        <v>447</v>
      </c>
      <c r="D172" s="91">
        <v>20</v>
      </c>
      <c r="E172" s="93"/>
      <c r="F172" s="16"/>
    </row>
    <row r="173" spans="1:6" ht="63.75">
      <c r="A173" s="90" t="s">
        <v>97</v>
      </c>
      <c r="B173" s="90" t="s">
        <v>462</v>
      </c>
      <c r="C173" s="16" t="s">
        <v>447</v>
      </c>
      <c r="D173" s="91">
        <v>10</v>
      </c>
      <c r="E173" s="93"/>
      <c r="F173" s="16"/>
    </row>
    <row r="174" spans="1:6" ht="51">
      <c r="A174" s="90" t="s">
        <v>599</v>
      </c>
      <c r="B174" s="90" t="s">
        <v>462</v>
      </c>
      <c r="C174" s="16" t="s">
        <v>447</v>
      </c>
      <c r="D174" s="91">
        <v>31.384083044982702</v>
      </c>
      <c r="E174" s="93"/>
      <c r="F174" s="16"/>
    </row>
    <row r="175" spans="1:6" ht="63.75">
      <c r="A175" s="90" t="s">
        <v>626</v>
      </c>
      <c r="B175" s="90" t="s">
        <v>462</v>
      </c>
      <c r="C175" s="16" t="s">
        <v>447</v>
      </c>
      <c r="D175" s="91">
        <v>11.547005383792515</v>
      </c>
      <c r="E175" s="93"/>
      <c r="F175" s="16"/>
    </row>
    <row r="176" spans="1:6" ht="89.25">
      <c r="A176" s="90" t="s">
        <v>606</v>
      </c>
      <c r="B176" s="90" t="s">
        <v>462</v>
      </c>
      <c r="C176" s="16" t="s">
        <v>447</v>
      </c>
      <c r="D176" s="91">
        <v>1.25</v>
      </c>
      <c r="E176" s="93"/>
      <c r="F176" s="16"/>
    </row>
    <row r="177" spans="1:6" ht="76.5">
      <c r="A177" s="90" t="s">
        <v>374</v>
      </c>
      <c r="B177" s="90" t="s">
        <v>213</v>
      </c>
      <c r="C177" s="16" t="s">
        <v>447</v>
      </c>
      <c r="D177" s="91">
        <v>1.25</v>
      </c>
      <c r="E177" s="93"/>
      <c r="F177" s="16"/>
    </row>
    <row r="178" spans="1:6" ht="77.25" thickBot="1">
      <c r="A178" s="94" t="s">
        <v>516</v>
      </c>
      <c r="B178" s="94" t="s">
        <v>213</v>
      </c>
      <c r="C178" s="52" t="s">
        <v>447</v>
      </c>
      <c r="D178" s="95">
        <v>2.5</v>
      </c>
      <c r="E178" s="97"/>
      <c r="F178" s="52"/>
    </row>
    <row r="179" spans="1:6" ht="63.75">
      <c r="A179" s="86" t="s">
        <v>591</v>
      </c>
      <c r="B179" s="86" t="s">
        <v>498</v>
      </c>
      <c r="C179" s="87" t="s">
        <v>491</v>
      </c>
      <c r="D179" s="88">
        <v>37.668305166012345</v>
      </c>
      <c r="E179" s="98">
        <v>100.15</v>
      </c>
      <c r="F179" s="44">
        <v>190.6</v>
      </c>
    </row>
    <row r="180" spans="1:6" ht="63.75">
      <c r="A180" s="90" t="s">
        <v>100</v>
      </c>
      <c r="B180" s="90" t="s">
        <v>498</v>
      </c>
      <c r="C180" s="16" t="s">
        <v>491</v>
      </c>
      <c r="D180" s="91">
        <v>21.440056805669926</v>
      </c>
      <c r="E180" s="93"/>
      <c r="F180" s="16"/>
    </row>
    <row r="181" spans="1:6" ht="76.5">
      <c r="A181" s="90" t="s">
        <v>627</v>
      </c>
      <c r="B181" s="90" t="s">
        <v>498</v>
      </c>
      <c r="C181" s="16" t="s">
        <v>491</v>
      </c>
      <c r="D181" s="91">
        <v>37.06912476011896</v>
      </c>
      <c r="E181" s="93"/>
      <c r="F181" s="16"/>
    </row>
    <row r="182" spans="1:6" ht="63.75">
      <c r="A182" s="90" t="s">
        <v>543</v>
      </c>
      <c r="B182" s="90" t="s">
        <v>498</v>
      </c>
      <c r="C182" s="16" t="s">
        <v>491</v>
      </c>
      <c r="D182" s="91">
        <v>1.02</v>
      </c>
      <c r="E182" s="93"/>
      <c r="F182" s="16"/>
    </row>
    <row r="183" spans="1:6" ht="89.25">
      <c r="A183" s="90" t="s">
        <v>145</v>
      </c>
      <c r="B183" s="90" t="s">
        <v>498</v>
      </c>
      <c r="C183" s="16" t="s">
        <v>491</v>
      </c>
      <c r="D183" s="91">
        <v>0.85</v>
      </c>
      <c r="E183" s="93"/>
      <c r="F183" s="16"/>
    </row>
    <row r="184" spans="1:6" ht="89.25">
      <c r="A184" s="90" t="s">
        <v>519</v>
      </c>
      <c r="B184" s="90" t="s">
        <v>498</v>
      </c>
      <c r="C184" s="16" t="s">
        <v>491</v>
      </c>
      <c r="D184" s="91">
        <v>0.85</v>
      </c>
      <c r="E184" s="93"/>
      <c r="F184" s="16"/>
    </row>
    <row r="185" spans="1:6" ht="76.5">
      <c r="A185" s="90" t="s">
        <v>241</v>
      </c>
      <c r="B185" s="90" t="s">
        <v>498</v>
      </c>
      <c r="C185" s="16" t="s">
        <v>491</v>
      </c>
      <c r="D185" s="91">
        <v>1.25</v>
      </c>
      <c r="E185" s="93"/>
      <c r="F185" s="16"/>
    </row>
    <row r="186" spans="1:6" ht="76.5">
      <c r="A186" s="90" t="s">
        <v>277</v>
      </c>
      <c r="B186" s="90" t="s">
        <v>223</v>
      </c>
      <c r="C186" s="16" t="s">
        <v>491</v>
      </c>
      <c r="D186" s="91">
        <v>3</v>
      </c>
      <c r="E186" s="93">
        <v>8</v>
      </c>
      <c r="F186" s="16"/>
    </row>
    <row r="187" spans="1:6" ht="76.5">
      <c r="A187" s="90" t="s">
        <v>112</v>
      </c>
      <c r="B187" s="90" t="s">
        <v>223</v>
      </c>
      <c r="C187" s="16" t="s">
        <v>491</v>
      </c>
      <c r="D187" s="91">
        <v>5</v>
      </c>
      <c r="E187" s="93"/>
      <c r="F187" s="16"/>
    </row>
    <row r="188" spans="1:6" ht="114.75">
      <c r="A188" s="90" t="s">
        <v>375</v>
      </c>
      <c r="B188" s="90" t="s">
        <v>120</v>
      </c>
      <c r="C188" s="16" t="s">
        <v>491</v>
      </c>
      <c r="D188" s="91">
        <v>2.5</v>
      </c>
      <c r="E188" s="93">
        <v>6.5</v>
      </c>
      <c r="F188" s="16"/>
    </row>
    <row r="189" spans="1:6" ht="63.75">
      <c r="A189" s="90" t="s">
        <v>377</v>
      </c>
      <c r="B189" s="90" t="s">
        <v>488</v>
      </c>
      <c r="C189" s="16" t="s">
        <v>491</v>
      </c>
      <c r="D189" s="91">
        <v>1.5</v>
      </c>
      <c r="E189" s="93"/>
      <c r="F189" s="16"/>
    </row>
    <row r="190" spans="1:6" ht="114.75">
      <c r="A190" s="90" t="s">
        <v>323</v>
      </c>
      <c r="B190" s="90" t="s">
        <v>488</v>
      </c>
      <c r="C190" s="16" t="s">
        <v>491</v>
      </c>
      <c r="D190" s="91">
        <v>2.5</v>
      </c>
      <c r="E190" s="93"/>
      <c r="F190" s="16"/>
    </row>
    <row r="191" spans="1:6" ht="76.5">
      <c r="A191" s="90" t="s">
        <v>415</v>
      </c>
      <c r="B191" s="90" t="s">
        <v>473</v>
      </c>
      <c r="C191" s="16" t="s">
        <v>491</v>
      </c>
      <c r="D191" s="91">
        <v>2.5</v>
      </c>
      <c r="E191" s="92">
        <v>2.5</v>
      </c>
      <c r="F191" s="16"/>
    </row>
    <row r="192" spans="1:6" ht="76.5">
      <c r="A192" s="90" t="s">
        <v>277</v>
      </c>
      <c r="B192" s="90" t="s">
        <v>115</v>
      </c>
      <c r="C192" s="16" t="s">
        <v>491</v>
      </c>
      <c r="D192" s="91">
        <v>3</v>
      </c>
      <c r="E192" s="93">
        <v>63.8</v>
      </c>
      <c r="F192" s="16"/>
    </row>
    <row r="193" spans="1:6" ht="63.75">
      <c r="A193" s="90" t="s">
        <v>624</v>
      </c>
      <c r="B193" s="90" t="s">
        <v>506</v>
      </c>
      <c r="C193" s="16" t="s">
        <v>491</v>
      </c>
      <c r="D193" s="91">
        <v>20</v>
      </c>
      <c r="E193" s="93"/>
      <c r="F193" s="16"/>
    </row>
    <row r="194" spans="1:6" ht="63.75">
      <c r="A194" s="90" t="s">
        <v>147</v>
      </c>
      <c r="B194" s="90" t="s">
        <v>506</v>
      </c>
      <c r="C194" s="16" t="s">
        <v>491</v>
      </c>
      <c r="D194" s="91">
        <v>40.8</v>
      </c>
      <c r="E194" s="93"/>
      <c r="F194" s="16"/>
    </row>
    <row r="195" spans="1:6" ht="76.5">
      <c r="A195" s="90" t="s">
        <v>544</v>
      </c>
      <c r="B195" s="90" t="s">
        <v>162</v>
      </c>
      <c r="C195" s="16" t="s">
        <v>491</v>
      </c>
      <c r="D195" s="91">
        <v>1.02</v>
      </c>
      <c r="E195" s="93">
        <v>7.67</v>
      </c>
      <c r="F195" s="16"/>
    </row>
    <row r="196" spans="1:6" ht="76.5">
      <c r="A196" s="90" t="s">
        <v>415</v>
      </c>
      <c r="B196" s="90" t="s">
        <v>162</v>
      </c>
      <c r="C196" s="16" t="s">
        <v>491</v>
      </c>
      <c r="D196" s="91">
        <v>2.5</v>
      </c>
      <c r="E196" s="93"/>
      <c r="F196" s="16"/>
    </row>
    <row r="197" spans="1:6" ht="89.25">
      <c r="A197" s="90" t="s">
        <v>604</v>
      </c>
      <c r="B197" s="90" t="s">
        <v>162</v>
      </c>
      <c r="C197" s="16" t="s">
        <v>491</v>
      </c>
      <c r="D197" s="91">
        <v>1.65</v>
      </c>
      <c r="E197" s="93"/>
      <c r="F197" s="16"/>
    </row>
    <row r="198" spans="1:6" ht="89.25">
      <c r="A198" s="90" t="s">
        <v>238</v>
      </c>
      <c r="B198" s="90" t="s">
        <v>162</v>
      </c>
      <c r="C198" s="16" t="s">
        <v>491</v>
      </c>
      <c r="D198" s="91">
        <v>2.5</v>
      </c>
      <c r="E198" s="93"/>
      <c r="F198" s="16"/>
    </row>
    <row r="199" spans="1:6" ht="77.25" thickBot="1">
      <c r="A199" s="94" t="s">
        <v>544</v>
      </c>
      <c r="B199" s="94" t="s">
        <v>161</v>
      </c>
      <c r="C199" s="52" t="s">
        <v>491</v>
      </c>
      <c r="D199" s="95">
        <v>1.98</v>
      </c>
      <c r="E199" s="96">
        <v>1.98</v>
      </c>
      <c r="F199" s="52"/>
    </row>
    <row r="200" spans="1:6" ht="51">
      <c r="A200" s="86" t="s">
        <v>360</v>
      </c>
      <c r="B200" s="86" t="s">
        <v>345</v>
      </c>
      <c r="C200" s="87" t="s">
        <v>449</v>
      </c>
      <c r="D200" s="88">
        <v>20</v>
      </c>
      <c r="E200" s="89">
        <v>20</v>
      </c>
      <c r="F200" s="109">
        <f>SUM(D200:D238)</f>
        <v>362.2596407767651</v>
      </c>
    </row>
    <row r="201" spans="1:6" ht="63.75">
      <c r="A201" s="90" t="s">
        <v>466</v>
      </c>
      <c r="B201" s="90" t="s">
        <v>218</v>
      </c>
      <c r="C201" s="16" t="s">
        <v>449</v>
      </c>
      <c r="D201" s="91">
        <v>2.5</v>
      </c>
      <c r="E201" s="92">
        <v>2.5</v>
      </c>
      <c r="F201" s="16"/>
    </row>
    <row r="202" spans="1:6" ht="76.5">
      <c r="A202" s="90" t="s">
        <v>243</v>
      </c>
      <c r="B202" s="90" t="s">
        <v>350</v>
      </c>
      <c r="C202" s="16" t="s">
        <v>449</v>
      </c>
      <c r="D202" s="91">
        <v>13.649815543996972</v>
      </c>
      <c r="E202" s="92">
        <v>13.649815543996972</v>
      </c>
      <c r="F202" s="16"/>
    </row>
    <row r="203" spans="1:6" ht="63.75">
      <c r="A203" s="90" t="s">
        <v>200</v>
      </c>
      <c r="B203" s="90" t="s">
        <v>480</v>
      </c>
      <c r="C203" s="16" t="s">
        <v>449</v>
      </c>
      <c r="D203" s="91">
        <v>20</v>
      </c>
      <c r="E203" s="92">
        <v>30</v>
      </c>
      <c r="F203" s="16"/>
    </row>
    <row r="204" spans="1:6" ht="63.75">
      <c r="A204" s="90" t="s">
        <v>191</v>
      </c>
      <c r="B204" s="90" t="s">
        <v>480</v>
      </c>
      <c r="C204" s="16" t="s">
        <v>449</v>
      </c>
      <c r="D204" s="91">
        <v>10</v>
      </c>
      <c r="E204" s="93"/>
      <c r="F204" s="16"/>
    </row>
    <row r="205" spans="1:6" ht="63.75">
      <c r="A205" s="90" t="s">
        <v>195</v>
      </c>
      <c r="B205" s="90" t="s">
        <v>486</v>
      </c>
      <c r="C205" s="16" t="s">
        <v>449</v>
      </c>
      <c r="D205" s="91">
        <v>20</v>
      </c>
      <c r="E205" s="92">
        <v>20</v>
      </c>
      <c r="F205" s="16"/>
    </row>
    <row r="206" spans="1:6" ht="63.75">
      <c r="A206" s="90" t="s">
        <v>138</v>
      </c>
      <c r="B206" s="90" t="s">
        <v>214</v>
      </c>
      <c r="C206" s="16" t="s">
        <v>449</v>
      </c>
      <c r="D206" s="91">
        <v>1.65</v>
      </c>
      <c r="E206" s="92">
        <v>1.65</v>
      </c>
      <c r="F206" s="16"/>
    </row>
    <row r="207" spans="1:6" ht="89.25">
      <c r="A207" s="90" t="s">
        <v>438</v>
      </c>
      <c r="B207" s="90" t="s">
        <v>116</v>
      </c>
      <c r="C207" s="16" t="s">
        <v>449</v>
      </c>
      <c r="D207" s="91">
        <v>1.25</v>
      </c>
      <c r="E207" s="92">
        <v>1.25</v>
      </c>
      <c r="F207" s="16"/>
    </row>
    <row r="208" spans="1:6" ht="63.75">
      <c r="A208" s="90" t="s">
        <v>191</v>
      </c>
      <c r="B208" s="90" t="s">
        <v>482</v>
      </c>
      <c r="C208" s="16" t="s">
        <v>449</v>
      </c>
      <c r="D208" s="91">
        <v>10</v>
      </c>
      <c r="E208" s="92">
        <v>10</v>
      </c>
      <c r="F208" s="16"/>
    </row>
    <row r="209" spans="1:6" ht="76.5">
      <c r="A209" s="90" t="s">
        <v>561</v>
      </c>
      <c r="B209" s="90" t="s">
        <v>220</v>
      </c>
      <c r="C209" s="16" t="s">
        <v>449</v>
      </c>
      <c r="D209" s="91">
        <v>2.5</v>
      </c>
      <c r="E209" s="92">
        <v>2.5</v>
      </c>
      <c r="F209" s="16"/>
    </row>
    <row r="210" spans="1:6" ht="76.5">
      <c r="A210" s="90" t="s">
        <v>551</v>
      </c>
      <c r="B210" s="90" t="s">
        <v>552</v>
      </c>
      <c r="C210" s="16" t="s">
        <v>449</v>
      </c>
      <c r="D210" s="91">
        <v>2.5</v>
      </c>
      <c r="E210" s="92">
        <v>2.5</v>
      </c>
      <c r="F210" s="16"/>
    </row>
    <row r="211" spans="1:6" ht="76.5">
      <c r="A211" s="90" t="s">
        <v>520</v>
      </c>
      <c r="B211" s="90" t="s">
        <v>470</v>
      </c>
      <c r="C211" s="16" t="s">
        <v>449</v>
      </c>
      <c r="D211" s="91">
        <v>5</v>
      </c>
      <c r="E211" s="92">
        <v>43.5</v>
      </c>
      <c r="F211" s="16"/>
    </row>
    <row r="212" spans="1:6" ht="76.5">
      <c r="A212" s="90" t="s">
        <v>133</v>
      </c>
      <c r="B212" s="90" t="s">
        <v>470</v>
      </c>
      <c r="C212" s="16" t="s">
        <v>449</v>
      </c>
      <c r="D212" s="91">
        <v>1</v>
      </c>
      <c r="E212" s="93"/>
      <c r="F212" s="16"/>
    </row>
    <row r="213" spans="1:6" ht="37.5" customHeight="1">
      <c r="A213" s="90" t="s">
        <v>185</v>
      </c>
      <c r="B213" s="90" t="s">
        <v>222</v>
      </c>
      <c r="C213" s="16" t="s">
        <v>449</v>
      </c>
      <c r="D213" s="91">
        <v>20</v>
      </c>
      <c r="E213" s="93"/>
      <c r="F213" s="16"/>
    </row>
    <row r="214" spans="1:6" ht="49.5" customHeight="1">
      <c r="A214" s="90" t="s">
        <v>412</v>
      </c>
      <c r="B214" s="90" t="s">
        <v>222</v>
      </c>
      <c r="C214" s="16" t="s">
        <v>449</v>
      </c>
      <c r="D214" s="91">
        <v>5</v>
      </c>
      <c r="E214" s="93"/>
      <c r="F214" s="16"/>
    </row>
    <row r="215" spans="1:6" ht="89.25">
      <c r="A215" s="90" t="s">
        <v>564</v>
      </c>
      <c r="B215" s="90" t="s">
        <v>222</v>
      </c>
      <c r="C215" s="16" t="s">
        <v>449</v>
      </c>
      <c r="D215" s="91">
        <v>5</v>
      </c>
      <c r="E215" s="93"/>
      <c r="F215" s="16"/>
    </row>
    <row r="216" spans="1:6" ht="63.75">
      <c r="A216" s="90" t="s">
        <v>605</v>
      </c>
      <c r="B216" s="90" t="s">
        <v>222</v>
      </c>
      <c r="C216" s="16" t="s">
        <v>449</v>
      </c>
      <c r="D216" s="91">
        <v>5</v>
      </c>
      <c r="E216" s="93"/>
      <c r="F216" s="16"/>
    </row>
    <row r="217" spans="1:6" ht="76.5">
      <c r="A217" s="90" t="s">
        <v>562</v>
      </c>
      <c r="B217" s="90" t="s">
        <v>222</v>
      </c>
      <c r="C217" s="16" t="s">
        <v>449</v>
      </c>
      <c r="D217" s="91">
        <v>2.5</v>
      </c>
      <c r="E217" s="93"/>
      <c r="F217" s="16"/>
    </row>
    <row r="218" spans="1:6" ht="63.75">
      <c r="A218" s="90" t="s">
        <v>146</v>
      </c>
      <c r="B218" s="90" t="s">
        <v>342</v>
      </c>
      <c r="C218" s="16" t="s">
        <v>449</v>
      </c>
      <c r="D218" s="91">
        <v>14.142135623730951</v>
      </c>
      <c r="E218" s="92">
        <v>14.142135623730951</v>
      </c>
      <c r="F218" s="16"/>
    </row>
    <row r="219" spans="1:6" ht="51">
      <c r="A219" s="90" t="s">
        <v>622</v>
      </c>
      <c r="B219" s="90" t="s">
        <v>503</v>
      </c>
      <c r="C219" s="16" t="s">
        <v>449</v>
      </c>
      <c r="D219" s="91">
        <v>20</v>
      </c>
      <c r="E219" s="93">
        <v>40</v>
      </c>
      <c r="F219" s="16"/>
    </row>
    <row r="220" spans="1:6" ht="37.5" customHeight="1">
      <c r="A220" s="90" t="s">
        <v>174</v>
      </c>
      <c r="B220" s="90" t="s">
        <v>503</v>
      </c>
      <c r="C220" s="16" t="s">
        <v>449</v>
      </c>
      <c r="D220" s="91">
        <v>20</v>
      </c>
      <c r="E220" s="93"/>
      <c r="F220" s="16"/>
    </row>
    <row r="221" spans="1:6" ht="76.5">
      <c r="A221" s="90" t="s">
        <v>379</v>
      </c>
      <c r="B221" s="90" t="s">
        <v>464</v>
      </c>
      <c r="C221" s="16" t="s">
        <v>449</v>
      </c>
      <c r="D221" s="91">
        <v>1.5</v>
      </c>
      <c r="E221" s="93">
        <v>20.8</v>
      </c>
      <c r="F221" s="16"/>
    </row>
    <row r="222" spans="1:6" ht="63.75">
      <c r="A222" s="90" t="s">
        <v>623</v>
      </c>
      <c r="B222" s="90" t="s">
        <v>504</v>
      </c>
      <c r="C222" s="16" t="s">
        <v>449</v>
      </c>
      <c r="D222" s="91">
        <v>19.29701645859261</v>
      </c>
      <c r="E222" s="93"/>
      <c r="F222" s="16"/>
    </row>
    <row r="223" spans="1:6" ht="51.75" customHeight="1">
      <c r="A223" s="90" t="s">
        <v>226</v>
      </c>
      <c r="B223" s="90" t="s">
        <v>165</v>
      </c>
      <c r="C223" s="16" t="s">
        <v>449</v>
      </c>
      <c r="D223" s="91">
        <v>3</v>
      </c>
      <c r="E223" s="93">
        <v>8</v>
      </c>
      <c r="F223" s="16"/>
    </row>
    <row r="224" spans="1:6" ht="76.5">
      <c r="A224" s="90" t="s">
        <v>111</v>
      </c>
      <c r="B224" s="90" t="s">
        <v>165</v>
      </c>
      <c r="C224" s="16" t="s">
        <v>449</v>
      </c>
      <c r="D224" s="91">
        <v>5</v>
      </c>
      <c r="E224" s="93"/>
      <c r="F224" s="16"/>
    </row>
    <row r="225" spans="1:6" ht="52.5" customHeight="1">
      <c r="A225" s="90" t="s">
        <v>226</v>
      </c>
      <c r="B225" s="90" t="s">
        <v>166</v>
      </c>
      <c r="C225" s="16" t="s">
        <v>449</v>
      </c>
      <c r="D225" s="91">
        <v>3</v>
      </c>
      <c r="E225" s="93">
        <v>5.5</v>
      </c>
      <c r="F225" s="16"/>
    </row>
    <row r="226" spans="1:6" ht="76.5">
      <c r="A226" s="90" t="s">
        <v>139</v>
      </c>
      <c r="B226" s="90" t="s">
        <v>217</v>
      </c>
      <c r="C226" s="16" t="s">
        <v>449</v>
      </c>
      <c r="D226" s="91">
        <v>2.5</v>
      </c>
      <c r="E226" s="93"/>
      <c r="F226" s="16"/>
    </row>
    <row r="227" spans="1:6" ht="63.75">
      <c r="A227" s="90" t="s">
        <v>193</v>
      </c>
      <c r="B227" s="90" t="s">
        <v>484</v>
      </c>
      <c r="C227" s="16" t="s">
        <v>449</v>
      </c>
      <c r="D227" s="91">
        <v>14.142135623730951</v>
      </c>
      <c r="E227" s="92">
        <v>14.142135623730951</v>
      </c>
      <c r="F227" s="16"/>
    </row>
    <row r="228" spans="1:6" ht="63.75">
      <c r="A228" s="90" t="s">
        <v>138</v>
      </c>
      <c r="B228" s="90" t="s">
        <v>215</v>
      </c>
      <c r="C228" s="16" t="s">
        <v>449</v>
      </c>
      <c r="D228" s="91">
        <v>1.65</v>
      </c>
      <c r="E228" s="92">
        <v>1.65</v>
      </c>
      <c r="F228" s="16"/>
    </row>
    <row r="229" spans="1:6" ht="63.75">
      <c r="A229" s="90" t="s">
        <v>466</v>
      </c>
      <c r="B229" s="90" t="s">
        <v>219</v>
      </c>
      <c r="C229" s="16" t="s">
        <v>449</v>
      </c>
      <c r="D229" s="91">
        <v>2.5</v>
      </c>
      <c r="E229" s="92">
        <v>2.5</v>
      </c>
      <c r="F229" s="16"/>
    </row>
    <row r="230" spans="1:6" ht="63.75">
      <c r="A230" s="90" t="s">
        <v>187</v>
      </c>
      <c r="B230" s="90" t="s">
        <v>168</v>
      </c>
      <c r="C230" s="16" t="s">
        <v>449</v>
      </c>
      <c r="D230" s="91">
        <v>1.98</v>
      </c>
      <c r="E230" s="92">
        <v>30.94</v>
      </c>
      <c r="F230" s="16"/>
    </row>
    <row r="231" spans="1:6" ht="51">
      <c r="A231" s="90" t="s">
        <v>621</v>
      </c>
      <c r="B231" s="90" t="s">
        <v>502</v>
      </c>
      <c r="C231" s="16" t="s">
        <v>449</v>
      </c>
      <c r="D231" s="91">
        <v>28.955631399317404</v>
      </c>
      <c r="E231" s="93"/>
      <c r="F231" s="16"/>
    </row>
    <row r="232" spans="1:6" ht="63.75">
      <c r="A232" s="90" t="s">
        <v>109</v>
      </c>
      <c r="B232" s="90" t="s">
        <v>500</v>
      </c>
      <c r="C232" s="16" t="s">
        <v>449</v>
      </c>
      <c r="D232" s="91">
        <v>37.10280373831776</v>
      </c>
      <c r="E232" s="92">
        <v>66.89</v>
      </c>
      <c r="F232" s="16"/>
    </row>
    <row r="233" spans="1:6" ht="63.75">
      <c r="A233" s="90" t="s">
        <v>600</v>
      </c>
      <c r="B233" s="90" t="s">
        <v>500</v>
      </c>
      <c r="C233" s="16" t="s">
        <v>449</v>
      </c>
      <c r="D233" s="91">
        <v>27.2901023890785</v>
      </c>
      <c r="E233" s="93"/>
      <c r="F233" s="16"/>
    </row>
    <row r="234" spans="1:6" ht="51" customHeight="1">
      <c r="A234" s="90" t="s">
        <v>587</v>
      </c>
      <c r="B234" s="90" t="s">
        <v>500</v>
      </c>
      <c r="C234" s="16" t="s">
        <v>449</v>
      </c>
      <c r="D234" s="91">
        <v>2.5</v>
      </c>
      <c r="E234" s="93"/>
      <c r="F234" s="16"/>
    </row>
    <row r="235" spans="1:6" ht="63.75">
      <c r="A235" s="90" t="s">
        <v>138</v>
      </c>
      <c r="B235" s="90" t="s">
        <v>216</v>
      </c>
      <c r="C235" s="16" t="s">
        <v>449</v>
      </c>
      <c r="D235" s="91">
        <v>1.65</v>
      </c>
      <c r="E235" s="93">
        <v>5.15</v>
      </c>
      <c r="F235" s="16"/>
    </row>
    <row r="236" spans="1:6" ht="76.5">
      <c r="A236" s="90" t="s">
        <v>562</v>
      </c>
      <c r="B236" s="90" t="s">
        <v>221</v>
      </c>
      <c r="C236" s="16" t="s">
        <v>449</v>
      </c>
      <c r="D236" s="91">
        <v>2.5</v>
      </c>
      <c r="E236" s="93"/>
      <c r="F236" s="16"/>
    </row>
    <row r="237" spans="1:6" ht="64.5" customHeight="1">
      <c r="A237" s="90" t="s">
        <v>133</v>
      </c>
      <c r="B237" s="90" t="s">
        <v>221</v>
      </c>
      <c r="C237" s="16" t="s">
        <v>449</v>
      </c>
      <c r="D237" s="91">
        <v>1</v>
      </c>
      <c r="E237" s="93"/>
      <c r="F237" s="16"/>
    </row>
    <row r="238" spans="1:6" ht="55.5" customHeight="1" thickBot="1">
      <c r="A238" s="94" t="s">
        <v>242</v>
      </c>
      <c r="B238" s="94" t="s">
        <v>117</v>
      </c>
      <c r="C238" s="52" t="s">
        <v>449</v>
      </c>
      <c r="D238" s="95">
        <v>5</v>
      </c>
      <c r="E238" s="96">
        <v>5</v>
      </c>
      <c r="F238" s="52"/>
    </row>
    <row r="239" spans="4:6" ht="12.75">
      <c r="D239" s="99">
        <f>SUM(D4:D238)</f>
        <v>2456.9896495049434</v>
      </c>
      <c r="E239" s="100">
        <f>SUM(E4:E238)</f>
        <v>2457.0263758246847</v>
      </c>
      <c r="F239" s="99">
        <f>SUM(F4:F238)</f>
        <v>2457.023643011341</v>
      </c>
    </row>
    <row r="240" ht="12.75">
      <c r="D240" s="101"/>
    </row>
    <row r="241" ht="12.75">
      <c r="D241" s="101">
        <v>159.4496</v>
      </c>
    </row>
    <row r="242" ht="12.75">
      <c r="D242" s="101">
        <v>92.21142857142857</v>
      </c>
    </row>
    <row r="243" ht="12.75">
      <c r="D243" s="101">
        <v>1862.7659514038507</v>
      </c>
    </row>
    <row r="244" ht="12.75">
      <c r="D244" s="12">
        <v>8.838834764831844</v>
      </c>
    </row>
    <row r="245" ht="12.75">
      <c r="D245" s="101">
        <v>286.435</v>
      </c>
    </row>
    <row r="246" ht="12.75">
      <c r="D246" s="101">
        <v>58.45</v>
      </c>
    </row>
    <row r="247" ht="12.75">
      <c r="D247" s="101">
        <f>SUM(D241:D246)</f>
        <v>2468.150814740111</v>
      </c>
    </row>
  </sheetData>
  <printOptions/>
  <pageMargins left="0.64" right="0.46" top="0.59" bottom="0.6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O186"/>
  <sheetViews>
    <sheetView zoomScale="75" zoomScaleNormal="75" workbookViewId="0" topLeftCell="A1">
      <pane ySplit="3" topLeftCell="BM118" activePane="bottomLeft" state="frozen"/>
      <selection pane="topLeft" activeCell="A1" sqref="A1"/>
      <selection pane="bottomLeft" activeCell="O134" sqref="O134"/>
    </sheetView>
  </sheetViews>
  <sheetFormatPr defaultColWidth="9.140625" defaultRowHeight="12.75"/>
  <cols>
    <col min="1" max="1" width="45.7109375" style="55" customWidth="1"/>
    <col min="2" max="2" width="10.00390625" style="55" customWidth="1"/>
    <col min="3" max="3" width="6.00390625" style="71" customWidth="1"/>
    <col min="4" max="4" width="8.57421875" style="55" bestFit="1" customWidth="1"/>
    <col min="5" max="5" width="8.00390625" style="55" customWidth="1"/>
    <col min="6" max="6" width="6.7109375" style="55" customWidth="1"/>
    <col min="7" max="7" width="6.8515625" style="55" customWidth="1"/>
    <col min="8" max="9" width="3.8515625" style="55" customWidth="1"/>
    <col min="10" max="10" width="5.7109375" style="55" customWidth="1"/>
    <col min="11" max="11" width="16.28125" style="55" customWidth="1"/>
    <col min="12" max="12" width="5.140625" style="55" customWidth="1"/>
    <col min="13" max="13" width="5.00390625" style="55" customWidth="1"/>
    <col min="14" max="16384" width="9.140625" style="55" customWidth="1"/>
  </cols>
  <sheetData>
    <row r="2" ht="15.75">
      <c r="A2" s="77" t="s">
        <v>308</v>
      </c>
    </row>
    <row r="3" spans="1:15" ht="64.5" thickBot="1">
      <c r="A3" s="46" t="s">
        <v>566</v>
      </c>
      <c r="B3" s="46" t="s">
        <v>291</v>
      </c>
      <c r="C3" s="72" t="s">
        <v>445</v>
      </c>
      <c r="D3" s="46" t="s">
        <v>231</v>
      </c>
      <c r="E3" s="46" t="s">
        <v>299</v>
      </c>
      <c r="F3" s="46" t="s">
        <v>292</v>
      </c>
      <c r="G3" s="46" t="s">
        <v>177</v>
      </c>
      <c r="H3" s="46" t="s">
        <v>295</v>
      </c>
      <c r="I3" s="46"/>
      <c r="J3" s="46" t="s">
        <v>250</v>
      </c>
      <c r="K3" s="46" t="s">
        <v>251</v>
      </c>
      <c r="L3" s="46" t="s">
        <v>304</v>
      </c>
      <c r="M3" s="46" t="s">
        <v>300</v>
      </c>
      <c r="N3" s="169" t="s">
        <v>306</v>
      </c>
      <c r="O3" s="169" t="s">
        <v>307</v>
      </c>
    </row>
    <row r="4" spans="1:15" ht="76.5">
      <c r="A4" s="57" t="s">
        <v>280</v>
      </c>
      <c r="B4" s="57" t="s">
        <v>460</v>
      </c>
      <c r="C4" s="73" t="s">
        <v>155</v>
      </c>
      <c r="D4" s="155">
        <v>2.5</v>
      </c>
      <c r="E4" s="45">
        <v>2</v>
      </c>
      <c r="F4" s="45">
        <v>2</v>
      </c>
      <c r="G4" s="45">
        <v>0.5</v>
      </c>
      <c r="H4" s="45" t="s">
        <v>568</v>
      </c>
      <c r="I4" s="45"/>
      <c r="J4" s="45" t="s">
        <v>281</v>
      </c>
      <c r="K4" s="43" t="s">
        <v>268</v>
      </c>
      <c r="L4" s="45" t="s">
        <v>618</v>
      </c>
      <c r="M4" s="156">
        <v>5</v>
      </c>
      <c r="N4" s="167">
        <f>D4*O4</f>
        <v>1.0503630149796814</v>
      </c>
      <c r="O4" s="168">
        <v>0.42014520599187255</v>
      </c>
    </row>
    <row r="5" spans="1:15" ht="63.75">
      <c r="A5" s="9" t="s">
        <v>188</v>
      </c>
      <c r="B5" s="9" t="s">
        <v>171</v>
      </c>
      <c r="C5" s="13" t="s">
        <v>155</v>
      </c>
      <c r="D5" s="154">
        <v>1.666</v>
      </c>
      <c r="E5" s="5">
        <v>3</v>
      </c>
      <c r="F5" s="5">
        <v>1</v>
      </c>
      <c r="G5" s="25">
        <v>0.33</v>
      </c>
      <c r="H5" s="5" t="s">
        <v>568</v>
      </c>
      <c r="I5" s="5"/>
      <c r="J5" s="5" t="s">
        <v>267</v>
      </c>
      <c r="K5" s="4" t="s">
        <v>268</v>
      </c>
      <c r="L5" s="45" t="s">
        <v>618</v>
      </c>
      <c r="M5" s="156">
        <v>5</v>
      </c>
      <c r="N5" s="167">
        <f>D5*O5</f>
        <v>0.6999619131824596</v>
      </c>
      <c r="O5" s="168">
        <v>0.42014520599187255</v>
      </c>
    </row>
    <row r="6" spans="1:15" ht="76.5">
      <c r="A6" s="9" t="s">
        <v>542</v>
      </c>
      <c r="B6" s="9" t="s">
        <v>160</v>
      </c>
      <c r="C6" s="13" t="s">
        <v>447</v>
      </c>
      <c r="D6" s="154">
        <v>1.666</v>
      </c>
      <c r="E6" s="5">
        <v>3</v>
      </c>
      <c r="F6" s="5">
        <v>2</v>
      </c>
      <c r="G6" s="25">
        <v>0.33</v>
      </c>
      <c r="H6" s="5" t="s">
        <v>573</v>
      </c>
      <c r="I6" s="5"/>
      <c r="J6" s="5" t="s">
        <v>253</v>
      </c>
      <c r="K6" s="4" t="s">
        <v>254</v>
      </c>
      <c r="L6" s="45" t="s">
        <v>618</v>
      </c>
      <c r="M6" s="156">
        <v>5</v>
      </c>
      <c r="N6" s="167">
        <f>D6*O5</f>
        <v>0.6999619131824596</v>
      </c>
      <c r="O6" s="168">
        <v>0.42014520599187255</v>
      </c>
    </row>
    <row r="7" spans="1:15" ht="76.5">
      <c r="A7" s="9" t="s">
        <v>376</v>
      </c>
      <c r="B7" s="9" t="s">
        <v>159</v>
      </c>
      <c r="C7" s="13" t="s">
        <v>447</v>
      </c>
      <c r="D7" s="154">
        <v>0.85</v>
      </c>
      <c r="E7" s="5">
        <v>3</v>
      </c>
      <c r="F7" s="5">
        <v>3</v>
      </c>
      <c r="G7" s="25">
        <v>0.17</v>
      </c>
      <c r="H7" s="5" t="s">
        <v>573</v>
      </c>
      <c r="I7" s="5"/>
      <c r="J7" s="5" t="s">
        <v>253</v>
      </c>
      <c r="K7" s="4" t="s">
        <v>254</v>
      </c>
      <c r="L7" s="45" t="s">
        <v>618</v>
      </c>
      <c r="M7" s="156">
        <v>5</v>
      </c>
      <c r="N7" s="167">
        <f aca="true" t="shared" si="0" ref="N7:N68">D7*O7</f>
        <v>0.35712342509309164</v>
      </c>
      <c r="O7" s="168">
        <v>0.42014520599187255</v>
      </c>
    </row>
    <row r="8" spans="1:15" ht="87.75" customHeight="1">
      <c r="A8" s="9" t="s">
        <v>543</v>
      </c>
      <c r="B8" s="9" t="s">
        <v>498</v>
      </c>
      <c r="C8" s="13" t="s">
        <v>491</v>
      </c>
      <c r="D8" s="154">
        <v>0.85</v>
      </c>
      <c r="E8" s="5">
        <v>2</v>
      </c>
      <c r="F8" s="5">
        <v>1</v>
      </c>
      <c r="G8" s="25">
        <v>0.17</v>
      </c>
      <c r="H8" s="5" t="s">
        <v>568</v>
      </c>
      <c r="I8" s="5"/>
      <c r="J8" s="5" t="s">
        <v>255</v>
      </c>
      <c r="K8" s="4" t="s">
        <v>256</v>
      </c>
      <c r="L8" s="45" t="s">
        <v>618</v>
      </c>
      <c r="M8" s="156">
        <v>5</v>
      </c>
      <c r="N8" s="167">
        <f t="shared" si="0"/>
        <v>0.35712342509309164</v>
      </c>
      <c r="O8" s="168">
        <v>0.42014520599187255</v>
      </c>
    </row>
    <row r="9" spans="1:15" ht="76.5">
      <c r="A9" s="9" t="s">
        <v>376</v>
      </c>
      <c r="B9" s="9" t="s">
        <v>163</v>
      </c>
      <c r="C9" s="13" t="s">
        <v>447</v>
      </c>
      <c r="D9" s="154">
        <v>0.85</v>
      </c>
      <c r="E9" s="5">
        <v>3</v>
      </c>
      <c r="F9" s="5">
        <v>3</v>
      </c>
      <c r="G9" s="25">
        <v>0.17</v>
      </c>
      <c r="H9" s="5" t="s">
        <v>573</v>
      </c>
      <c r="I9" s="5"/>
      <c r="J9" s="5" t="s">
        <v>253</v>
      </c>
      <c r="K9" s="4" t="s">
        <v>254</v>
      </c>
      <c r="L9" s="45" t="s">
        <v>618</v>
      </c>
      <c r="M9" s="156">
        <v>5</v>
      </c>
      <c r="N9" s="167">
        <f t="shared" si="0"/>
        <v>0.35712342509309164</v>
      </c>
      <c r="O9" s="168">
        <v>0.42014520599187255</v>
      </c>
    </row>
    <row r="10" spans="1:15" ht="89.25">
      <c r="A10" s="9" t="s">
        <v>277</v>
      </c>
      <c r="B10" s="9" t="s">
        <v>223</v>
      </c>
      <c r="C10" s="13" t="s">
        <v>491</v>
      </c>
      <c r="D10" s="154">
        <v>2.5</v>
      </c>
      <c r="E10" s="5">
        <v>2</v>
      </c>
      <c r="F10" s="5">
        <v>2</v>
      </c>
      <c r="G10" s="5">
        <v>0.5</v>
      </c>
      <c r="H10" s="5" t="s">
        <v>568</v>
      </c>
      <c r="I10" s="5"/>
      <c r="J10" s="5" t="s">
        <v>278</v>
      </c>
      <c r="K10" s="4" t="s">
        <v>279</v>
      </c>
      <c r="L10" s="45" t="s">
        <v>618</v>
      </c>
      <c r="M10" s="156">
        <v>5</v>
      </c>
      <c r="N10" s="167">
        <f t="shared" si="0"/>
        <v>1.0503630149796814</v>
      </c>
      <c r="O10" s="168">
        <v>0.42014520599187255</v>
      </c>
    </row>
    <row r="11" spans="1:15" ht="57.75" customHeight="1">
      <c r="A11" s="9" t="s">
        <v>377</v>
      </c>
      <c r="B11" s="9" t="s">
        <v>488</v>
      </c>
      <c r="C11" s="13" t="s">
        <v>491</v>
      </c>
      <c r="D11" s="154">
        <v>1.25</v>
      </c>
      <c r="E11" s="5">
        <v>4</v>
      </c>
      <c r="F11" s="5">
        <v>1</v>
      </c>
      <c r="G11" s="25">
        <v>0.25</v>
      </c>
      <c r="H11" s="5" t="s">
        <v>568</v>
      </c>
      <c r="I11" s="5"/>
      <c r="J11" s="5" t="s">
        <v>255</v>
      </c>
      <c r="K11" s="4" t="s">
        <v>256</v>
      </c>
      <c r="L11" s="45" t="s">
        <v>618</v>
      </c>
      <c r="M11" s="156">
        <v>5</v>
      </c>
      <c r="N11" s="167">
        <f t="shared" si="0"/>
        <v>0.5251815074898407</v>
      </c>
      <c r="O11" s="168">
        <v>0.42014520599187255</v>
      </c>
    </row>
    <row r="12" spans="1:15" ht="59.25" customHeight="1">
      <c r="A12" s="9" t="s">
        <v>187</v>
      </c>
      <c r="B12" s="9" t="s">
        <v>169</v>
      </c>
      <c r="C12" s="13" t="s">
        <v>487</v>
      </c>
      <c r="D12" s="154">
        <v>0.85</v>
      </c>
      <c r="E12" s="5">
        <v>3</v>
      </c>
      <c r="F12" s="5">
        <v>3</v>
      </c>
      <c r="G12" s="25">
        <v>0.17</v>
      </c>
      <c r="H12" s="5" t="s">
        <v>568</v>
      </c>
      <c r="I12" s="5"/>
      <c r="J12" s="5" t="s">
        <v>263</v>
      </c>
      <c r="K12" s="4" t="s">
        <v>266</v>
      </c>
      <c r="L12" s="45" t="s">
        <v>618</v>
      </c>
      <c r="M12" s="156">
        <v>5</v>
      </c>
      <c r="N12" s="167">
        <f t="shared" si="0"/>
        <v>0.35712342509309164</v>
      </c>
      <c r="O12" s="168">
        <v>0.42014520599187255</v>
      </c>
    </row>
    <row r="13" spans="1:15" ht="76.5">
      <c r="A13" s="9" t="s">
        <v>227</v>
      </c>
      <c r="B13" s="9" t="s">
        <v>465</v>
      </c>
      <c r="C13" s="13" t="s">
        <v>447</v>
      </c>
      <c r="D13" s="154">
        <v>2.5</v>
      </c>
      <c r="E13" s="5">
        <v>2</v>
      </c>
      <c r="F13" s="5">
        <v>2</v>
      </c>
      <c r="G13" s="25">
        <v>0.5</v>
      </c>
      <c r="H13" s="5" t="s">
        <v>568</v>
      </c>
      <c r="I13" s="5"/>
      <c r="J13" s="5" t="s">
        <v>261</v>
      </c>
      <c r="K13" s="4" t="s">
        <v>262</v>
      </c>
      <c r="L13" s="45" t="s">
        <v>618</v>
      </c>
      <c r="M13" s="156">
        <v>5</v>
      </c>
      <c r="N13" s="167">
        <f t="shared" si="0"/>
        <v>1.0503630149796814</v>
      </c>
      <c r="O13" s="168">
        <v>0.42014520599187255</v>
      </c>
    </row>
    <row r="14" spans="1:15" ht="76.5">
      <c r="A14" s="9" t="s">
        <v>376</v>
      </c>
      <c r="B14" s="9" t="s">
        <v>164</v>
      </c>
      <c r="C14" s="13" t="s">
        <v>447</v>
      </c>
      <c r="D14" s="154">
        <v>0.85</v>
      </c>
      <c r="E14" s="5">
        <v>3</v>
      </c>
      <c r="F14" s="5">
        <v>3</v>
      </c>
      <c r="G14" s="25">
        <v>0.17</v>
      </c>
      <c r="H14" s="5" t="s">
        <v>573</v>
      </c>
      <c r="I14" s="5"/>
      <c r="J14" s="5" t="s">
        <v>253</v>
      </c>
      <c r="K14" s="4" t="s">
        <v>254</v>
      </c>
      <c r="L14" s="45" t="s">
        <v>618</v>
      </c>
      <c r="M14" s="156">
        <v>5</v>
      </c>
      <c r="N14" s="167">
        <f t="shared" si="0"/>
        <v>0.35712342509309164</v>
      </c>
      <c r="O14" s="168">
        <v>0.42014520599187255</v>
      </c>
    </row>
    <row r="15" spans="1:15" ht="81" customHeight="1">
      <c r="A15" s="9" t="s">
        <v>379</v>
      </c>
      <c r="B15" s="9" t="s">
        <v>464</v>
      </c>
      <c r="C15" s="13" t="s">
        <v>449</v>
      </c>
      <c r="D15" s="154">
        <v>1.25</v>
      </c>
      <c r="E15" s="5">
        <v>2</v>
      </c>
      <c r="F15" s="5">
        <v>1</v>
      </c>
      <c r="G15" s="25">
        <v>0.25</v>
      </c>
      <c r="H15" s="5" t="s">
        <v>568</v>
      </c>
      <c r="I15" s="5"/>
      <c r="J15" s="5" t="s">
        <v>257</v>
      </c>
      <c r="K15" s="4" t="s">
        <v>258</v>
      </c>
      <c r="L15" s="45" t="s">
        <v>618</v>
      </c>
      <c r="M15" s="156">
        <v>5</v>
      </c>
      <c r="N15" s="167">
        <f t="shared" si="0"/>
        <v>0.5251815074898407</v>
      </c>
      <c r="O15" s="168">
        <v>0.42014520599187255</v>
      </c>
    </row>
    <row r="16" spans="1:15" ht="76.5">
      <c r="A16" s="9" t="s">
        <v>226</v>
      </c>
      <c r="B16" s="9" t="s">
        <v>165</v>
      </c>
      <c r="C16" s="13" t="s">
        <v>449</v>
      </c>
      <c r="D16" s="154">
        <v>2.5</v>
      </c>
      <c r="E16" s="5">
        <v>2</v>
      </c>
      <c r="F16" s="5">
        <v>2</v>
      </c>
      <c r="G16" s="25">
        <v>0.5</v>
      </c>
      <c r="H16" s="5" t="s">
        <v>568</v>
      </c>
      <c r="I16" s="5"/>
      <c r="J16" s="5" t="s">
        <v>259</v>
      </c>
      <c r="K16" s="4" t="s">
        <v>260</v>
      </c>
      <c r="L16" s="45" t="s">
        <v>618</v>
      </c>
      <c r="M16" s="156">
        <v>5</v>
      </c>
      <c r="N16" s="167">
        <f t="shared" si="0"/>
        <v>1.0503630149796814</v>
      </c>
      <c r="O16" s="168">
        <v>0.42014520599187255</v>
      </c>
    </row>
    <row r="17" spans="1:15" ht="76.5">
      <c r="A17" s="9" t="s">
        <v>226</v>
      </c>
      <c r="B17" s="9" t="s">
        <v>166</v>
      </c>
      <c r="C17" s="13" t="s">
        <v>449</v>
      </c>
      <c r="D17" s="154">
        <v>2.5</v>
      </c>
      <c r="E17" s="5">
        <v>2</v>
      </c>
      <c r="F17" s="5">
        <v>2</v>
      </c>
      <c r="G17" s="25">
        <v>0.5</v>
      </c>
      <c r="H17" s="5" t="s">
        <v>568</v>
      </c>
      <c r="I17" s="5"/>
      <c r="J17" s="5" t="s">
        <v>259</v>
      </c>
      <c r="K17" s="4" t="s">
        <v>260</v>
      </c>
      <c r="L17" s="45" t="s">
        <v>618</v>
      </c>
      <c r="M17" s="156">
        <v>5</v>
      </c>
      <c r="N17" s="167">
        <f t="shared" si="0"/>
        <v>1.0503630149796814</v>
      </c>
      <c r="O17" s="168">
        <v>0.42014520599187255</v>
      </c>
    </row>
    <row r="18" spans="1:15" ht="76.5">
      <c r="A18" s="9" t="s">
        <v>280</v>
      </c>
      <c r="B18" s="9" t="s">
        <v>355</v>
      </c>
      <c r="C18" s="13" t="s">
        <v>155</v>
      </c>
      <c r="D18" s="154">
        <v>2.5</v>
      </c>
      <c r="E18" s="5">
        <v>2</v>
      </c>
      <c r="F18" s="5">
        <v>2</v>
      </c>
      <c r="G18" s="5">
        <v>0.5</v>
      </c>
      <c r="H18" s="5" t="s">
        <v>568</v>
      </c>
      <c r="I18" s="5"/>
      <c r="J18" s="5" t="s">
        <v>281</v>
      </c>
      <c r="K18" s="4" t="s">
        <v>268</v>
      </c>
      <c r="L18" s="45" t="s">
        <v>618</v>
      </c>
      <c r="M18" s="156">
        <v>5</v>
      </c>
      <c r="N18" s="167">
        <f t="shared" si="0"/>
        <v>1.0503630149796814</v>
      </c>
      <c r="O18" s="168">
        <v>0.42014520599187255</v>
      </c>
    </row>
    <row r="19" spans="1:15" ht="89.25">
      <c r="A19" s="9" t="s">
        <v>277</v>
      </c>
      <c r="B19" s="9" t="s">
        <v>115</v>
      </c>
      <c r="C19" s="13" t="s">
        <v>491</v>
      </c>
      <c r="D19" s="154">
        <v>2.5</v>
      </c>
      <c r="E19" s="5">
        <v>2</v>
      </c>
      <c r="F19" s="5">
        <v>2</v>
      </c>
      <c r="G19" s="5">
        <v>0.5</v>
      </c>
      <c r="H19" s="5" t="s">
        <v>568</v>
      </c>
      <c r="I19" s="5"/>
      <c r="J19" s="5" t="s">
        <v>278</v>
      </c>
      <c r="K19" s="4" t="s">
        <v>279</v>
      </c>
      <c r="L19" s="45" t="s">
        <v>618</v>
      </c>
      <c r="M19" s="156">
        <v>5</v>
      </c>
      <c r="N19" s="167">
        <f t="shared" si="0"/>
        <v>1.0503630149796814</v>
      </c>
      <c r="O19" s="168">
        <v>0.42014520599187255</v>
      </c>
    </row>
    <row r="20" spans="1:15" ht="80.25" customHeight="1">
      <c r="A20" s="9" t="s">
        <v>187</v>
      </c>
      <c r="B20" s="9" t="s">
        <v>168</v>
      </c>
      <c r="C20" s="13" t="s">
        <v>449</v>
      </c>
      <c r="D20" s="154">
        <v>1.65</v>
      </c>
      <c r="E20" s="5">
        <v>3</v>
      </c>
      <c r="F20" s="5">
        <v>3</v>
      </c>
      <c r="G20" s="25">
        <v>0.33</v>
      </c>
      <c r="H20" s="5" t="s">
        <v>568</v>
      </c>
      <c r="I20" s="5"/>
      <c r="J20" s="5" t="s">
        <v>263</v>
      </c>
      <c r="K20" s="4" t="s">
        <v>266</v>
      </c>
      <c r="L20" s="45" t="s">
        <v>618</v>
      </c>
      <c r="M20" s="156">
        <v>5</v>
      </c>
      <c r="N20" s="167">
        <f t="shared" si="0"/>
        <v>0.6932395898865896</v>
      </c>
      <c r="O20" s="168">
        <v>0.42014520599187255</v>
      </c>
    </row>
    <row r="21" spans="1:15" ht="68.25" customHeight="1">
      <c r="A21" s="9" t="s">
        <v>187</v>
      </c>
      <c r="B21" s="9" t="s">
        <v>170</v>
      </c>
      <c r="C21" s="13" t="s">
        <v>487</v>
      </c>
      <c r="D21" s="154">
        <v>0.85</v>
      </c>
      <c r="E21" s="5">
        <v>3</v>
      </c>
      <c r="F21" s="5">
        <v>3</v>
      </c>
      <c r="G21" s="25">
        <v>0.17</v>
      </c>
      <c r="H21" s="5" t="s">
        <v>568</v>
      </c>
      <c r="I21" s="5"/>
      <c r="J21" s="5" t="s">
        <v>263</v>
      </c>
      <c r="K21" s="4" t="s">
        <v>266</v>
      </c>
      <c r="L21" s="45" t="s">
        <v>618</v>
      </c>
      <c r="M21" s="156">
        <v>5</v>
      </c>
      <c r="N21" s="167">
        <f t="shared" si="0"/>
        <v>0.35712342509309164</v>
      </c>
      <c r="O21" s="168">
        <v>0.42014520599187255</v>
      </c>
    </row>
    <row r="22" spans="1:15" ht="66.75" customHeight="1">
      <c r="A22" s="9" t="s">
        <v>544</v>
      </c>
      <c r="B22" s="9" t="s">
        <v>162</v>
      </c>
      <c r="C22" s="13" t="s">
        <v>491</v>
      </c>
      <c r="D22" s="154">
        <v>0.85</v>
      </c>
      <c r="E22" s="5">
        <v>3</v>
      </c>
      <c r="F22" s="5">
        <v>2</v>
      </c>
      <c r="G22" s="25">
        <v>0.17</v>
      </c>
      <c r="H22" s="5" t="s">
        <v>568</v>
      </c>
      <c r="I22" s="5"/>
      <c r="J22" s="5" t="s">
        <v>255</v>
      </c>
      <c r="K22" s="4" t="s">
        <v>256</v>
      </c>
      <c r="L22" s="45" t="s">
        <v>618</v>
      </c>
      <c r="M22" s="156">
        <v>5</v>
      </c>
      <c r="N22" s="167">
        <f t="shared" si="0"/>
        <v>0.35712342509309164</v>
      </c>
      <c r="O22" s="168">
        <v>0.42014520599187255</v>
      </c>
    </row>
    <row r="23" spans="1:15" ht="67.5" customHeight="1">
      <c r="A23" s="9" t="s">
        <v>544</v>
      </c>
      <c r="B23" s="9" t="s">
        <v>161</v>
      </c>
      <c r="C23" s="13" t="s">
        <v>491</v>
      </c>
      <c r="D23" s="154">
        <v>1.65</v>
      </c>
      <c r="E23" s="5">
        <v>3</v>
      </c>
      <c r="F23" s="5">
        <v>2</v>
      </c>
      <c r="G23" s="25">
        <v>0.33</v>
      </c>
      <c r="H23" s="5" t="s">
        <v>568</v>
      </c>
      <c r="I23" s="5"/>
      <c r="J23" s="5" t="s">
        <v>255</v>
      </c>
      <c r="K23" s="4" t="s">
        <v>256</v>
      </c>
      <c r="L23" s="45" t="s">
        <v>618</v>
      </c>
      <c r="M23" s="156">
        <v>5</v>
      </c>
      <c r="N23" s="167">
        <f t="shared" si="0"/>
        <v>0.6932395898865896</v>
      </c>
      <c r="O23" s="168">
        <v>0.42014520599187255</v>
      </c>
    </row>
    <row r="24" spans="1:15" ht="76.5">
      <c r="A24" s="9" t="s">
        <v>542</v>
      </c>
      <c r="B24" s="9" t="s">
        <v>157</v>
      </c>
      <c r="C24" s="13" t="s">
        <v>447</v>
      </c>
      <c r="D24" s="154">
        <v>1.65</v>
      </c>
      <c r="E24" s="5">
        <v>3</v>
      </c>
      <c r="F24" s="5">
        <v>2</v>
      </c>
      <c r="G24" s="25">
        <v>0.33</v>
      </c>
      <c r="H24" s="5" t="s">
        <v>573</v>
      </c>
      <c r="I24" s="5"/>
      <c r="J24" s="5" t="s">
        <v>253</v>
      </c>
      <c r="K24" s="4" t="s">
        <v>254</v>
      </c>
      <c r="L24" s="45" t="s">
        <v>618</v>
      </c>
      <c r="M24" s="156">
        <v>5</v>
      </c>
      <c r="N24" s="167">
        <f t="shared" si="0"/>
        <v>0.6932395898865896</v>
      </c>
      <c r="O24" s="168">
        <v>0.42014520599187255</v>
      </c>
    </row>
    <row r="25" spans="1:15" ht="68.25" customHeight="1">
      <c r="A25" s="9" t="s">
        <v>378</v>
      </c>
      <c r="B25" s="9" t="s">
        <v>153</v>
      </c>
      <c r="C25" s="13" t="s">
        <v>487</v>
      </c>
      <c r="D25" s="154">
        <v>1.25</v>
      </c>
      <c r="E25" s="5">
        <v>2</v>
      </c>
      <c r="F25" s="5">
        <v>1</v>
      </c>
      <c r="G25" s="25">
        <v>0.25</v>
      </c>
      <c r="H25" s="5" t="s">
        <v>568</v>
      </c>
      <c r="I25" s="5"/>
      <c r="J25" s="5" t="s">
        <v>255</v>
      </c>
      <c r="K25" s="4" t="s">
        <v>256</v>
      </c>
      <c r="L25" s="45" t="s">
        <v>618</v>
      </c>
      <c r="M25" s="156">
        <v>5</v>
      </c>
      <c r="N25" s="167">
        <f t="shared" si="0"/>
        <v>0.5251815074898407</v>
      </c>
      <c r="O25" s="168">
        <v>0.42014520599187255</v>
      </c>
    </row>
    <row r="26" spans="1:15" ht="54.75" customHeight="1" thickBot="1">
      <c r="A26" s="61" t="s">
        <v>227</v>
      </c>
      <c r="B26" s="61" t="s">
        <v>167</v>
      </c>
      <c r="C26" s="74" t="s">
        <v>447</v>
      </c>
      <c r="D26" s="157">
        <v>2.5</v>
      </c>
      <c r="E26" s="53">
        <v>2</v>
      </c>
      <c r="F26" s="53">
        <v>2</v>
      </c>
      <c r="G26" s="158">
        <v>0.5</v>
      </c>
      <c r="H26" s="53" t="s">
        <v>568</v>
      </c>
      <c r="I26" s="53"/>
      <c r="J26" s="53" t="s">
        <v>261</v>
      </c>
      <c r="K26" s="51" t="s">
        <v>262</v>
      </c>
      <c r="L26" s="45" t="s">
        <v>618</v>
      </c>
      <c r="M26" s="156">
        <v>5</v>
      </c>
      <c r="N26" s="167">
        <f t="shared" si="0"/>
        <v>1.0503630149796814</v>
      </c>
      <c r="O26" s="168">
        <v>0.42014520599187255</v>
      </c>
    </row>
    <row r="27" spans="1:15" ht="54" customHeight="1">
      <c r="A27" s="57" t="s">
        <v>137</v>
      </c>
      <c r="B27" s="57" t="s">
        <v>495</v>
      </c>
      <c r="C27" s="73" t="s">
        <v>447</v>
      </c>
      <c r="D27" s="155">
        <v>2.5</v>
      </c>
      <c r="E27" s="45">
        <v>2</v>
      </c>
      <c r="F27" s="45">
        <v>1</v>
      </c>
      <c r="G27" s="159">
        <v>0.5</v>
      </c>
      <c r="H27" s="45" t="s">
        <v>573</v>
      </c>
      <c r="I27" s="45"/>
      <c r="J27" s="45" t="s">
        <v>269</v>
      </c>
      <c r="K27" s="43" t="s">
        <v>270</v>
      </c>
      <c r="L27" s="45" t="s">
        <v>618</v>
      </c>
      <c r="M27" s="156">
        <v>5</v>
      </c>
      <c r="N27" s="167">
        <f t="shared" si="0"/>
        <v>1.0503630149796814</v>
      </c>
      <c r="O27" s="168">
        <v>0.42014520599187255</v>
      </c>
    </row>
    <row r="28" spans="1:15" ht="81.75" customHeight="1" thickBot="1">
      <c r="A28" s="61" t="s">
        <v>282</v>
      </c>
      <c r="B28" s="61" t="s">
        <v>114</v>
      </c>
      <c r="C28" s="74" t="s">
        <v>155</v>
      </c>
      <c r="D28" s="157">
        <v>5</v>
      </c>
      <c r="E28" s="53">
        <v>1</v>
      </c>
      <c r="F28" s="53">
        <v>1</v>
      </c>
      <c r="G28" s="53">
        <v>1</v>
      </c>
      <c r="H28" s="53" t="s">
        <v>568</v>
      </c>
      <c r="I28" s="53"/>
      <c r="J28" s="53" t="s">
        <v>283</v>
      </c>
      <c r="K28" s="51" t="s">
        <v>284</v>
      </c>
      <c r="L28" s="45" t="s">
        <v>618</v>
      </c>
      <c r="M28" s="156">
        <v>5</v>
      </c>
      <c r="N28" s="167">
        <f t="shared" si="0"/>
        <v>2.100726029959363</v>
      </c>
      <c r="O28" s="168">
        <v>0.42014520599187255</v>
      </c>
    </row>
    <row r="29" spans="1:15" ht="102">
      <c r="A29" s="57" t="s">
        <v>370</v>
      </c>
      <c r="B29" s="57" t="s">
        <v>460</v>
      </c>
      <c r="C29" s="73" t="s">
        <v>155</v>
      </c>
      <c r="D29" s="155">
        <v>2.5</v>
      </c>
      <c r="E29" s="58">
        <v>2</v>
      </c>
      <c r="F29" s="58">
        <v>2</v>
      </c>
      <c r="G29" s="59">
        <v>0.5</v>
      </c>
      <c r="H29" s="58" t="s">
        <v>568</v>
      </c>
      <c r="I29" s="58"/>
      <c r="J29" s="58" t="s">
        <v>274</v>
      </c>
      <c r="K29" s="65" t="s">
        <v>273</v>
      </c>
      <c r="L29" s="45" t="s">
        <v>618</v>
      </c>
      <c r="M29" s="66">
        <v>5</v>
      </c>
      <c r="N29" s="167">
        <f t="shared" si="0"/>
        <v>1.0503630149796814</v>
      </c>
      <c r="O29" s="168">
        <v>0.42014520599187255</v>
      </c>
    </row>
    <row r="30" spans="1:15" ht="114.75">
      <c r="A30" s="9" t="s">
        <v>617</v>
      </c>
      <c r="B30" s="9" t="s">
        <v>208</v>
      </c>
      <c r="C30" s="13" t="s">
        <v>447</v>
      </c>
      <c r="D30" s="154">
        <v>0.85</v>
      </c>
      <c r="E30" s="10">
        <v>6</v>
      </c>
      <c r="F30" s="10">
        <v>3</v>
      </c>
      <c r="G30" s="28">
        <v>0.17</v>
      </c>
      <c r="H30" s="10" t="s">
        <v>573</v>
      </c>
      <c r="I30" s="10"/>
      <c r="J30" s="10" t="s">
        <v>274</v>
      </c>
      <c r="K30" s="67" t="s">
        <v>273</v>
      </c>
      <c r="L30" s="45" t="s">
        <v>618</v>
      </c>
      <c r="M30" s="68">
        <v>5</v>
      </c>
      <c r="N30" s="167">
        <f t="shared" si="0"/>
        <v>0.35712342509309164</v>
      </c>
      <c r="O30" s="168">
        <v>0.42014520599187255</v>
      </c>
    </row>
    <row r="31" spans="1:15" ht="114.75">
      <c r="A31" s="9" t="s">
        <v>617</v>
      </c>
      <c r="B31" s="9" t="s">
        <v>160</v>
      </c>
      <c r="C31" s="13" t="s">
        <v>447</v>
      </c>
      <c r="D31" s="154">
        <v>0.85</v>
      </c>
      <c r="E31" s="10">
        <v>6</v>
      </c>
      <c r="F31" s="10">
        <v>3</v>
      </c>
      <c r="G31" s="28">
        <v>0.17</v>
      </c>
      <c r="H31" s="10" t="s">
        <v>573</v>
      </c>
      <c r="I31" s="10"/>
      <c r="J31" s="10" t="s">
        <v>274</v>
      </c>
      <c r="K31" s="67" t="s">
        <v>273</v>
      </c>
      <c r="L31" s="45" t="s">
        <v>618</v>
      </c>
      <c r="M31" s="68">
        <v>5</v>
      </c>
      <c r="N31" s="167">
        <f t="shared" si="0"/>
        <v>0.35712342509309164</v>
      </c>
      <c r="O31" s="168">
        <v>0.42014520599187255</v>
      </c>
    </row>
    <row r="32" spans="1:15" ht="102">
      <c r="A32" s="9" t="s">
        <v>614</v>
      </c>
      <c r="B32" s="9" t="s">
        <v>160</v>
      </c>
      <c r="C32" s="13" t="s">
        <v>447</v>
      </c>
      <c r="D32" s="154">
        <v>1.65</v>
      </c>
      <c r="E32" s="10">
        <v>3</v>
      </c>
      <c r="F32" s="10">
        <v>3</v>
      </c>
      <c r="G32" s="28">
        <v>0.33</v>
      </c>
      <c r="H32" s="10" t="s">
        <v>568</v>
      </c>
      <c r="I32" s="10"/>
      <c r="J32" s="10" t="s">
        <v>274</v>
      </c>
      <c r="K32" s="67" t="s">
        <v>273</v>
      </c>
      <c r="L32" s="45" t="s">
        <v>618</v>
      </c>
      <c r="M32" s="68">
        <v>5</v>
      </c>
      <c r="N32" s="167">
        <f t="shared" si="0"/>
        <v>0.6932395898865896</v>
      </c>
      <c r="O32" s="168">
        <v>0.42014520599187255</v>
      </c>
    </row>
    <row r="33" spans="1:15" ht="78" customHeight="1">
      <c r="A33" s="9" t="s">
        <v>372</v>
      </c>
      <c r="B33" s="9" t="s">
        <v>160</v>
      </c>
      <c r="C33" s="13" t="s">
        <v>447</v>
      </c>
      <c r="D33" s="154">
        <v>0.85</v>
      </c>
      <c r="E33" s="10">
        <v>3</v>
      </c>
      <c r="F33" s="10">
        <v>3</v>
      </c>
      <c r="G33" s="28">
        <v>0.17</v>
      </c>
      <c r="H33" s="10" t="s">
        <v>568</v>
      </c>
      <c r="I33" s="10"/>
      <c r="J33" s="10" t="s">
        <v>274</v>
      </c>
      <c r="K33" s="67" t="s">
        <v>273</v>
      </c>
      <c r="L33" s="45" t="s">
        <v>618</v>
      </c>
      <c r="M33" s="68">
        <v>5</v>
      </c>
      <c r="N33" s="167">
        <f t="shared" si="0"/>
        <v>0.35712342509309164</v>
      </c>
      <c r="O33" s="168">
        <v>0.42014520599187255</v>
      </c>
    </row>
    <row r="34" spans="1:15" ht="114.75">
      <c r="A34" s="9" t="s">
        <v>327</v>
      </c>
      <c r="B34" s="9" t="s">
        <v>159</v>
      </c>
      <c r="C34" s="13" t="s">
        <v>447</v>
      </c>
      <c r="D34" s="154">
        <v>0.55</v>
      </c>
      <c r="E34" s="10">
        <v>9</v>
      </c>
      <c r="F34" s="10">
        <v>2</v>
      </c>
      <c r="G34" s="28">
        <v>0.11</v>
      </c>
      <c r="H34" s="10" t="s">
        <v>573</v>
      </c>
      <c r="I34" s="10"/>
      <c r="J34" s="10" t="s">
        <v>328</v>
      </c>
      <c r="K34" s="67" t="s">
        <v>329</v>
      </c>
      <c r="L34" s="45" t="s">
        <v>618</v>
      </c>
      <c r="M34" s="68">
        <v>5</v>
      </c>
      <c r="N34" s="167">
        <f t="shared" si="0"/>
        <v>0.23107986329552993</v>
      </c>
      <c r="O34" s="168">
        <v>0.42014520599187255</v>
      </c>
    </row>
    <row r="35" spans="1:15" ht="114.75">
      <c r="A35" s="9" t="s">
        <v>337</v>
      </c>
      <c r="B35" s="9" t="s">
        <v>159</v>
      </c>
      <c r="C35" s="13" t="s">
        <v>447</v>
      </c>
      <c r="D35" s="154">
        <v>0.63</v>
      </c>
      <c r="E35" s="10">
        <v>8</v>
      </c>
      <c r="F35" s="10">
        <v>2</v>
      </c>
      <c r="G35" s="28">
        <v>0.125</v>
      </c>
      <c r="H35" s="10" t="s">
        <v>573</v>
      </c>
      <c r="I35" s="10"/>
      <c r="J35" s="10" t="s">
        <v>328</v>
      </c>
      <c r="K35" s="67" t="s">
        <v>329</v>
      </c>
      <c r="L35" s="45" t="s">
        <v>618</v>
      </c>
      <c r="M35" s="68">
        <v>5</v>
      </c>
      <c r="N35" s="167">
        <f t="shared" si="0"/>
        <v>0.2646914797748797</v>
      </c>
      <c r="O35" s="168">
        <v>0.42014520599187255</v>
      </c>
    </row>
    <row r="36" spans="1:15" ht="89.25">
      <c r="A36" s="9" t="s">
        <v>189</v>
      </c>
      <c r="B36" s="9" t="s">
        <v>151</v>
      </c>
      <c r="C36" s="13" t="s">
        <v>494</v>
      </c>
      <c r="D36" s="154">
        <v>2.5</v>
      </c>
      <c r="E36" s="10">
        <v>2</v>
      </c>
      <c r="F36" s="10">
        <v>2</v>
      </c>
      <c r="G36" s="28">
        <v>0.5</v>
      </c>
      <c r="H36" s="10" t="s">
        <v>568</v>
      </c>
      <c r="I36" s="10"/>
      <c r="J36" s="10" t="s">
        <v>272</v>
      </c>
      <c r="K36" s="67" t="s">
        <v>273</v>
      </c>
      <c r="L36" s="45" t="s">
        <v>618</v>
      </c>
      <c r="M36" s="68">
        <v>5</v>
      </c>
      <c r="N36" s="167">
        <f t="shared" si="0"/>
        <v>1.0503630149796814</v>
      </c>
      <c r="O36" s="168">
        <v>0.42014520599187255</v>
      </c>
    </row>
    <row r="37" spans="1:15" ht="102">
      <c r="A37" s="9" t="s">
        <v>420</v>
      </c>
      <c r="B37" s="9" t="s">
        <v>151</v>
      </c>
      <c r="C37" s="13" t="s">
        <v>494</v>
      </c>
      <c r="D37" s="154">
        <v>2.5</v>
      </c>
      <c r="E37" s="10">
        <v>2</v>
      </c>
      <c r="F37" s="10">
        <v>2</v>
      </c>
      <c r="G37" s="28">
        <v>0.5</v>
      </c>
      <c r="H37" s="10" t="s">
        <v>568</v>
      </c>
      <c r="I37" s="10"/>
      <c r="J37" s="10" t="s">
        <v>276</v>
      </c>
      <c r="K37" s="67" t="s">
        <v>273</v>
      </c>
      <c r="L37" s="45" t="s">
        <v>618</v>
      </c>
      <c r="M37" s="68">
        <v>5</v>
      </c>
      <c r="N37" s="167">
        <f t="shared" si="0"/>
        <v>1.0503630149796814</v>
      </c>
      <c r="O37" s="168">
        <v>0.42014520599187255</v>
      </c>
    </row>
    <row r="38" spans="1:15" ht="89.25">
      <c r="A38" s="9" t="s">
        <v>616</v>
      </c>
      <c r="B38" s="9" t="s">
        <v>151</v>
      </c>
      <c r="C38" s="13" t="s">
        <v>494</v>
      </c>
      <c r="D38" s="154">
        <v>2.5</v>
      </c>
      <c r="E38" s="10">
        <v>2</v>
      </c>
      <c r="F38" s="10">
        <v>2</v>
      </c>
      <c r="G38" s="28">
        <v>0.5</v>
      </c>
      <c r="H38" s="10" t="s">
        <v>568</v>
      </c>
      <c r="I38" s="10"/>
      <c r="J38" s="10" t="s">
        <v>274</v>
      </c>
      <c r="K38" s="67" t="s">
        <v>273</v>
      </c>
      <c r="L38" s="45" t="s">
        <v>618</v>
      </c>
      <c r="M38" s="68">
        <v>5</v>
      </c>
      <c r="N38" s="167">
        <f t="shared" si="0"/>
        <v>1.0503630149796814</v>
      </c>
      <c r="O38" s="168">
        <v>0.42014520599187255</v>
      </c>
    </row>
    <row r="39" spans="1:15" ht="102">
      <c r="A39" s="9" t="s">
        <v>614</v>
      </c>
      <c r="B39" s="9" t="s">
        <v>206</v>
      </c>
      <c r="C39" s="13" t="s">
        <v>447</v>
      </c>
      <c r="D39" s="154">
        <v>1.65</v>
      </c>
      <c r="E39" s="10">
        <v>3</v>
      </c>
      <c r="F39" s="10">
        <v>3</v>
      </c>
      <c r="G39" s="28">
        <v>0.33</v>
      </c>
      <c r="H39" s="10" t="s">
        <v>568</v>
      </c>
      <c r="I39" s="10"/>
      <c r="J39" s="10" t="s">
        <v>274</v>
      </c>
      <c r="K39" s="67" t="s">
        <v>273</v>
      </c>
      <c r="L39" s="45" t="s">
        <v>618</v>
      </c>
      <c r="M39" s="68">
        <v>5</v>
      </c>
      <c r="N39" s="167">
        <f t="shared" si="0"/>
        <v>0.6932395898865896</v>
      </c>
      <c r="O39" s="168">
        <v>0.42014520599187255</v>
      </c>
    </row>
    <row r="40" spans="1:15" ht="114.75">
      <c r="A40" s="9" t="s">
        <v>327</v>
      </c>
      <c r="B40" s="9" t="s">
        <v>206</v>
      </c>
      <c r="C40" s="13" t="s">
        <v>447</v>
      </c>
      <c r="D40" s="154">
        <v>0.55</v>
      </c>
      <c r="E40" s="10">
        <v>9</v>
      </c>
      <c r="F40" s="10">
        <v>2</v>
      </c>
      <c r="G40" s="28">
        <v>0.11</v>
      </c>
      <c r="H40" s="10" t="s">
        <v>573</v>
      </c>
      <c r="I40" s="10"/>
      <c r="J40" s="10" t="s">
        <v>328</v>
      </c>
      <c r="K40" s="67" t="s">
        <v>329</v>
      </c>
      <c r="L40" s="45" t="s">
        <v>618</v>
      </c>
      <c r="M40" s="68">
        <v>5</v>
      </c>
      <c r="N40" s="167">
        <f t="shared" si="0"/>
        <v>0.23107986329552993</v>
      </c>
      <c r="O40" s="168">
        <v>0.42014520599187255</v>
      </c>
    </row>
    <row r="41" spans="1:15" ht="114.75">
      <c r="A41" s="9" t="s">
        <v>337</v>
      </c>
      <c r="B41" s="9" t="s">
        <v>206</v>
      </c>
      <c r="C41" s="13" t="s">
        <v>447</v>
      </c>
      <c r="D41" s="154">
        <v>0.63</v>
      </c>
      <c r="E41" s="10">
        <v>8</v>
      </c>
      <c r="F41" s="10">
        <v>2</v>
      </c>
      <c r="G41" s="28">
        <v>0.125</v>
      </c>
      <c r="H41" s="10" t="s">
        <v>573</v>
      </c>
      <c r="I41" s="10"/>
      <c r="J41" s="10" t="s">
        <v>328</v>
      </c>
      <c r="K41" s="67" t="s">
        <v>329</v>
      </c>
      <c r="L41" s="45" t="s">
        <v>618</v>
      </c>
      <c r="M41" s="68">
        <v>5</v>
      </c>
      <c r="N41" s="167">
        <f t="shared" si="0"/>
        <v>0.2646914797748797</v>
      </c>
      <c r="O41" s="168">
        <v>0.42014520599187255</v>
      </c>
    </row>
    <row r="42" spans="1:15" ht="102">
      <c r="A42" s="9" t="s">
        <v>372</v>
      </c>
      <c r="B42" s="9" t="s">
        <v>210</v>
      </c>
      <c r="C42" s="13" t="s">
        <v>447</v>
      </c>
      <c r="D42" s="154">
        <v>0.85</v>
      </c>
      <c r="E42" s="10">
        <v>3</v>
      </c>
      <c r="F42" s="10">
        <v>3</v>
      </c>
      <c r="G42" s="28">
        <v>0.17</v>
      </c>
      <c r="H42" s="10" t="s">
        <v>568</v>
      </c>
      <c r="I42" s="10"/>
      <c r="J42" s="10" t="s">
        <v>274</v>
      </c>
      <c r="K42" s="67" t="s">
        <v>273</v>
      </c>
      <c r="L42" s="45" t="s">
        <v>618</v>
      </c>
      <c r="M42" s="68">
        <v>5</v>
      </c>
      <c r="N42" s="167">
        <f t="shared" si="0"/>
        <v>0.35712342509309164</v>
      </c>
      <c r="O42" s="168">
        <v>0.42014520599187255</v>
      </c>
    </row>
    <row r="43" spans="1:15" ht="127.5">
      <c r="A43" s="9" t="s">
        <v>375</v>
      </c>
      <c r="B43" s="9" t="s">
        <v>120</v>
      </c>
      <c r="C43" s="13" t="s">
        <v>491</v>
      </c>
      <c r="D43" s="154">
        <v>2.5</v>
      </c>
      <c r="E43" s="10">
        <v>2</v>
      </c>
      <c r="F43" s="10">
        <v>1</v>
      </c>
      <c r="G43" s="10">
        <v>0.5</v>
      </c>
      <c r="H43" s="10" t="s">
        <v>568</v>
      </c>
      <c r="I43" s="10"/>
      <c r="J43" s="10" t="s">
        <v>577</v>
      </c>
      <c r="K43" s="67" t="s">
        <v>273</v>
      </c>
      <c r="L43" s="45" t="s">
        <v>618</v>
      </c>
      <c r="M43" s="68">
        <v>5</v>
      </c>
      <c r="N43" s="167">
        <f t="shared" si="0"/>
        <v>1.0503630149796814</v>
      </c>
      <c r="O43" s="168">
        <v>0.42014520599187255</v>
      </c>
    </row>
    <row r="44" spans="1:15" ht="127.5">
      <c r="A44" s="9" t="s">
        <v>323</v>
      </c>
      <c r="B44" s="9" t="s">
        <v>488</v>
      </c>
      <c r="C44" s="13" t="s">
        <v>491</v>
      </c>
      <c r="D44" s="154">
        <v>2.5</v>
      </c>
      <c r="E44" s="10">
        <v>2</v>
      </c>
      <c r="F44" s="10">
        <v>1</v>
      </c>
      <c r="G44" s="28">
        <v>0.5</v>
      </c>
      <c r="H44" s="10" t="s">
        <v>568</v>
      </c>
      <c r="I44" s="10"/>
      <c r="J44" s="10" t="s">
        <v>577</v>
      </c>
      <c r="K44" s="67" t="s">
        <v>273</v>
      </c>
      <c r="L44" s="45" t="s">
        <v>618</v>
      </c>
      <c r="M44" s="68">
        <v>5</v>
      </c>
      <c r="N44" s="167">
        <f t="shared" si="0"/>
        <v>1.0503630149796814</v>
      </c>
      <c r="O44" s="168">
        <v>0.42014520599187255</v>
      </c>
    </row>
    <row r="45" spans="1:15" ht="114.75">
      <c r="A45" s="9" t="s">
        <v>617</v>
      </c>
      <c r="B45" s="9" t="s">
        <v>209</v>
      </c>
      <c r="C45" s="13" t="s">
        <v>447</v>
      </c>
      <c r="D45" s="154">
        <v>0.85</v>
      </c>
      <c r="E45" s="10">
        <v>6</v>
      </c>
      <c r="F45" s="10">
        <v>3</v>
      </c>
      <c r="G45" s="28">
        <v>0.17</v>
      </c>
      <c r="H45" s="10" t="s">
        <v>573</v>
      </c>
      <c r="I45" s="10"/>
      <c r="J45" s="10" t="s">
        <v>274</v>
      </c>
      <c r="K45" s="67" t="s">
        <v>273</v>
      </c>
      <c r="L45" s="45" t="s">
        <v>618</v>
      </c>
      <c r="M45" s="68">
        <v>5</v>
      </c>
      <c r="N45" s="167">
        <f t="shared" si="0"/>
        <v>0.35712342509309164</v>
      </c>
      <c r="O45" s="168">
        <v>0.42014520599187255</v>
      </c>
    </row>
    <row r="46" spans="1:15" ht="102">
      <c r="A46" s="9" t="s">
        <v>372</v>
      </c>
      <c r="B46" s="9" t="s">
        <v>211</v>
      </c>
      <c r="C46" s="13" t="s">
        <v>447</v>
      </c>
      <c r="D46" s="154">
        <v>1.65</v>
      </c>
      <c r="E46" s="10">
        <v>3</v>
      </c>
      <c r="F46" s="10">
        <v>3</v>
      </c>
      <c r="G46" s="28">
        <v>0.33</v>
      </c>
      <c r="H46" s="10" t="s">
        <v>568</v>
      </c>
      <c r="I46" s="10"/>
      <c r="J46" s="10" t="s">
        <v>274</v>
      </c>
      <c r="K46" s="67" t="s">
        <v>273</v>
      </c>
      <c r="L46" s="45" t="s">
        <v>618</v>
      </c>
      <c r="M46" s="68">
        <v>5</v>
      </c>
      <c r="N46" s="167">
        <f t="shared" si="0"/>
        <v>0.6932395898865896</v>
      </c>
      <c r="O46" s="168">
        <v>0.42014520599187255</v>
      </c>
    </row>
    <row r="47" spans="1:15" ht="89.25">
      <c r="A47" s="9" t="s">
        <v>189</v>
      </c>
      <c r="B47" s="9" t="s">
        <v>172</v>
      </c>
      <c r="C47" s="13" t="s">
        <v>494</v>
      </c>
      <c r="D47" s="154">
        <v>2.5</v>
      </c>
      <c r="E47" s="10">
        <v>2</v>
      </c>
      <c r="F47" s="10">
        <v>2</v>
      </c>
      <c r="G47" s="28">
        <v>0.5</v>
      </c>
      <c r="H47" s="10" t="s">
        <v>568</v>
      </c>
      <c r="I47" s="10"/>
      <c r="J47" s="10" t="s">
        <v>272</v>
      </c>
      <c r="K47" s="67" t="s">
        <v>273</v>
      </c>
      <c r="L47" s="45" t="s">
        <v>618</v>
      </c>
      <c r="M47" s="68">
        <v>5</v>
      </c>
      <c r="N47" s="167">
        <f t="shared" si="0"/>
        <v>1.0503630149796814</v>
      </c>
      <c r="O47" s="168">
        <v>0.42014520599187255</v>
      </c>
    </row>
    <row r="48" spans="1:15" ht="102">
      <c r="A48" s="9" t="s">
        <v>614</v>
      </c>
      <c r="B48" s="9" t="s">
        <v>164</v>
      </c>
      <c r="C48" s="13" t="s">
        <v>447</v>
      </c>
      <c r="D48" s="154">
        <v>1.65</v>
      </c>
      <c r="E48" s="10">
        <v>3</v>
      </c>
      <c r="F48" s="10">
        <v>3</v>
      </c>
      <c r="G48" s="28">
        <v>0.33</v>
      </c>
      <c r="H48" s="10" t="s">
        <v>568</v>
      </c>
      <c r="I48" s="10"/>
      <c r="J48" s="10" t="s">
        <v>274</v>
      </c>
      <c r="K48" s="67" t="s">
        <v>273</v>
      </c>
      <c r="L48" s="45" t="s">
        <v>618</v>
      </c>
      <c r="M48" s="68">
        <v>5</v>
      </c>
      <c r="N48" s="167">
        <f t="shared" si="0"/>
        <v>0.6932395898865896</v>
      </c>
      <c r="O48" s="168">
        <v>0.42014520599187255</v>
      </c>
    </row>
    <row r="49" spans="1:15" ht="102">
      <c r="A49" s="9" t="s">
        <v>606</v>
      </c>
      <c r="B49" s="9" t="s">
        <v>492</v>
      </c>
      <c r="C49" s="13" t="s">
        <v>447</v>
      </c>
      <c r="D49" s="154">
        <v>1.25</v>
      </c>
      <c r="E49" s="10">
        <v>2</v>
      </c>
      <c r="F49" s="10">
        <v>2</v>
      </c>
      <c r="G49" s="28">
        <v>0.25</v>
      </c>
      <c r="H49" s="10" t="s">
        <v>568</v>
      </c>
      <c r="I49" s="10"/>
      <c r="J49" s="10" t="s">
        <v>274</v>
      </c>
      <c r="K49" s="67" t="s">
        <v>273</v>
      </c>
      <c r="L49" s="45" t="s">
        <v>618</v>
      </c>
      <c r="M49" s="68">
        <v>5</v>
      </c>
      <c r="N49" s="167">
        <f t="shared" si="0"/>
        <v>0.5251815074898407</v>
      </c>
      <c r="O49" s="168">
        <v>0.42014520599187255</v>
      </c>
    </row>
    <row r="50" spans="1:15" ht="102">
      <c r="A50" s="9" t="s">
        <v>370</v>
      </c>
      <c r="B50" s="9" t="s">
        <v>355</v>
      </c>
      <c r="C50" s="13" t="s">
        <v>155</v>
      </c>
      <c r="D50" s="154">
        <v>2.5</v>
      </c>
      <c r="E50" s="10">
        <v>2</v>
      </c>
      <c r="F50" s="10">
        <v>2</v>
      </c>
      <c r="G50" s="28">
        <v>0.5</v>
      </c>
      <c r="H50" s="10" t="s">
        <v>568</v>
      </c>
      <c r="I50" s="10"/>
      <c r="J50" s="10" t="s">
        <v>274</v>
      </c>
      <c r="K50" s="67" t="s">
        <v>273</v>
      </c>
      <c r="L50" s="45" t="s">
        <v>618</v>
      </c>
      <c r="M50" s="68">
        <v>5</v>
      </c>
      <c r="N50" s="167">
        <f t="shared" si="0"/>
        <v>1.0503630149796814</v>
      </c>
      <c r="O50" s="168">
        <v>0.42014520599187255</v>
      </c>
    </row>
    <row r="51" spans="1:15" ht="89.25">
      <c r="A51" s="9" t="s">
        <v>373</v>
      </c>
      <c r="B51" s="9" t="s">
        <v>212</v>
      </c>
      <c r="C51" s="13" t="s">
        <v>155</v>
      </c>
      <c r="D51" s="154">
        <v>2.5</v>
      </c>
      <c r="E51" s="10">
        <v>2</v>
      </c>
      <c r="F51" s="10">
        <v>1</v>
      </c>
      <c r="G51" s="28">
        <v>0.5</v>
      </c>
      <c r="H51" s="10" t="s">
        <v>568</v>
      </c>
      <c r="I51" s="10"/>
      <c r="J51" s="10" t="s">
        <v>274</v>
      </c>
      <c r="K51" s="67" t="s">
        <v>273</v>
      </c>
      <c r="L51" s="45" t="s">
        <v>618</v>
      </c>
      <c r="M51" s="68">
        <v>5</v>
      </c>
      <c r="N51" s="167">
        <f t="shared" si="0"/>
        <v>1.0503630149796814</v>
      </c>
      <c r="O51" s="168">
        <v>0.42014520599187255</v>
      </c>
    </row>
    <row r="52" spans="1:15" ht="89.25">
      <c r="A52" s="9" t="s">
        <v>616</v>
      </c>
      <c r="B52" s="9" t="s">
        <v>463</v>
      </c>
      <c r="C52" s="13" t="s">
        <v>494</v>
      </c>
      <c r="D52" s="154">
        <v>2.5</v>
      </c>
      <c r="E52" s="10">
        <v>2</v>
      </c>
      <c r="F52" s="10">
        <v>2</v>
      </c>
      <c r="G52" s="28">
        <v>0.5</v>
      </c>
      <c r="H52" s="10" t="s">
        <v>568</v>
      </c>
      <c r="I52" s="10"/>
      <c r="J52" s="10" t="s">
        <v>274</v>
      </c>
      <c r="K52" s="67" t="s">
        <v>273</v>
      </c>
      <c r="L52" s="45" t="s">
        <v>618</v>
      </c>
      <c r="M52" s="68">
        <v>5</v>
      </c>
      <c r="N52" s="167">
        <f t="shared" si="0"/>
        <v>1.0503630149796814</v>
      </c>
      <c r="O52" s="168">
        <v>0.42014520599187255</v>
      </c>
    </row>
    <row r="53" spans="1:15" ht="102">
      <c r="A53" s="9" t="s">
        <v>420</v>
      </c>
      <c r="B53" s="9" t="s">
        <v>463</v>
      </c>
      <c r="C53" s="13" t="s">
        <v>494</v>
      </c>
      <c r="D53" s="154">
        <v>2.5</v>
      </c>
      <c r="E53" s="10">
        <v>2</v>
      </c>
      <c r="F53" s="10">
        <v>2</v>
      </c>
      <c r="G53" s="28">
        <v>0.5</v>
      </c>
      <c r="H53" s="10" t="s">
        <v>568</v>
      </c>
      <c r="I53" s="10"/>
      <c r="J53" s="10" t="s">
        <v>276</v>
      </c>
      <c r="K53" s="67" t="s">
        <v>273</v>
      </c>
      <c r="L53" s="45" t="s">
        <v>618</v>
      </c>
      <c r="M53" s="68">
        <v>5</v>
      </c>
      <c r="N53" s="167">
        <f t="shared" si="0"/>
        <v>1.0503630149796814</v>
      </c>
      <c r="O53" s="168">
        <v>0.42014520599187255</v>
      </c>
    </row>
    <row r="54" spans="1:15" ht="89.25">
      <c r="A54" s="9" t="s">
        <v>374</v>
      </c>
      <c r="B54" s="9" t="s">
        <v>478</v>
      </c>
      <c r="C54" s="13" t="s">
        <v>447</v>
      </c>
      <c r="D54" s="154">
        <v>1.25</v>
      </c>
      <c r="E54" s="10">
        <v>2</v>
      </c>
      <c r="F54" s="10">
        <v>2</v>
      </c>
      <c r="G54" s="28">
        <v>0.25</v>
      </c>
      <c r="H54" s="10" t="s">
        <v>573</v>
      </c>
      <c r="I54" s="10"/>
      <c r="J54" s="10" t="s">
        <v>274</v>
      </c>
      <c r="K54" s="67" t="s">
        <v>273</v>
      </c>
      <c r="L54" s="45" t="s">
        <v>618</v>
      </c>
      <c r="M54" s="68">
        <v>5</v>
      </c>
      <c r="N54" s="167">
        <f t="shared" si="0"/>
        <v>0.5251815074898407</v>
      </c>
      <c r="O54" s="168">
        <v>0.42014520599187255</v>
      </c>
    </row>
    <row r="55" spans="1:15" ht="76.5">
      <c r="A55" s="9" t="s">
        <v>421</v>
      </c>
      <c r="B55" s="9" t="s">
        <v>478</v>
      </c>
      <c r="C55" s="13" t="s">
        <v>447</v>
      </c>
      <c r="D55" s="154">
        <v>2.5</v>
      </c>
      <c r="E55" s="10">
        <v>2</v>
      </c>
      <c r="F55" s="10">
        <v>1</v>
      </c>
      <c r="G55" s="28">
        <v>0.5</v>
      </c>
      <c r="H55" s="10" t="s">
        <v>568</v>
      </c>
      <c r="I55" s="10"/>
      <c r="J55" s="10" t="s">
        <v>455</v>
      </c>
      <c r="K55" s="67" t="s">
        <v>273</v>
      </c>
      <c r="L55" s="45" t="s">
        <v>618</v>
      </c>
      <c r="M55" s="68">
        <v>5</v>
      </c>
      <c r="N55" s="167">
        <f t="shared" si="0"/>
        <v>1.0503630149796814</v>
      </c>
      <c r="O55" s="168">
        <v>0.42014520599187255</v>
      </c>
    </row>
    <row r="56" spans="1:15" ht="102">
      <c r="A56" s="9" t="s">
        <v>606</v>
      </c>
      <c r="B56" s="9" t="s">
        <v>462</v>
      </c>
      <c r="C56" s="13" t="s">
        <v>447</v>
      </c>
      <c r="D56" s="154">
        <v>1.25</v>
      </c>
      <c r="E56" s="10">
        <v>2</v>
      </c>
      <c r="F56" s="10">
        <v>2</v>
      </c>
      <c r="G56" s="28">
        <v>0.25</v>
      </c>
      <c r="H56" s="10" t="s">
        <v>568</v>
      </c>
      <c r="I56" s="10"/>
      <c r="J56" s="10" t="s">
        <v>274</v>
      </c>
      <c r="K56" s="67" t="s">
        <v>273</v>
      </c>
      <c r="L56" s="45" t="s">
        <v>618</v>
      </c>
      <c r="M56" s="68">
        <v>5</v>
      </c>
      <c r="N56" s="167">
        <f t="shared" si="0"/>
        <v>0.5251815074898407</v>
      </c>
      <c r="O56" s="168">
        <v>0.42014520599187255</v>
      </c>
    </row>
    <row r="57" spans="1:15" ht="90" thickBot="1">
      <c r="A57" s="61" t="s">
        <v>374</v>
      </c>
      <c r="B57" s="61" t="s">
        <v>213</v>
      </c>
      <c r="C57" s="74" t="s">
        <v>447</v>
      </c>
      <c r="D57" s="157">
        <v>1.25</v>
      </c>
      <c r="E57" s="62">
        <v>2</v>
      </c>
      <c r="F57" s="62">
        <v>2</v>
      </c>
      <c r="G57" s="63">
        <v>0.25</v>
      </c>
      <c r="H57" s="62" t="s">
        <v>573</v>
      </c>
      <c r="I57" s="62"/>
      <c r="J57" s="62" t="s">
        <v>274</v>
      </c>
      <c r="K57" s="69" t="s">
        <v>273</v>
      </c>
      <c r="L57" s="45" t="s">
        <v>618</v>
      </c>
      <c r="M57" s="70">
        <v>5</v>
      </c>
      <c r="N57" s="167">
        <f t="shared" si="0"/>
        <v>0.5251815074898407</v>
      </c>
      <c r="O57" s="168">
        <v>0.42014520599187255</v>
      </c>
    </row>
    <row r="58" spans="1:15" ht="89.25">
      <c r="A58" s="57" t="s">
        <v>239</v>
      </c>
      <c r="B58" s="57" t="s">
        <v>450</v>
      </c>
      <c r="C58" s="73" t="s">
        <v>446</v>
      </c>
      <c r="D58" s="155">
        <v>5</v>
      </c>
      <c r="E58" s="58">
        <v>1</v>
      </c>
      <c r="F58" s="58">
        <v>1</v>
      </c>
      <c r="G58" s="58">
        <v>1</v>
      </c>
      <c r="H58" s="58" t="s">
        <v>568</v>
      </c>
      <c r="I58" s="58"/>
      <c r="J58" s="58" t="s">
        <v>439</v>
      </c>
      <c r="K58" s="57"/>
      <c r="L58" s="45" t="s">
        <v>618</v>
      </c>
      <c r="M58" s="60">
        <v>5</v>
      </c>
      <c r="N58" s="167">
        <f t="shared" si="0"/>
        <v>2.100726029959363</v>
      </c>
      <c r="O58" s="168">
        <v>0.42014520599187255</v>
      </c>
    </row>
    <row r="59" spans="1:15" ht="76.5">
      <c r="A59" s="9" t="s">
        <v>596</v>
      </c>
      <c r="B59" s="9" t="s">
        <v>119</v>
      </c>
      <c r="C59" s="13" t="s">
        <v>446</v>
      </c>
      <c r="D59" s="154">
        <v>5</v>
      </c>
      <c r="E59" s="10">
        <v>1</v>
      </c>
      <c r="F59" s="10">
        <v>1</v>
      </c>
      <c r="G59" s="10">
        <v>1</v>
      </c>
      <c r="H59" s="10" t="s">
        <v>568</v>
      </c>
      <c r="I59" s="10"/>
      <c r="J59" s="10" t="s">
        <v>439</v>
      </c>
      <c r="K59" s="9"/>
      <c r="L59" s="45" t="s">
        <v>618</v>
      </c>
      <c r="M59" s="56">
        <v>5</v>
      </c>
      <c r="N59" s="167">
        <f t="shared" si="0"/>
        <v>2.100726029959363</v>
      </c>
      <c r="O59" s="168">
        <v>0.42014520599187255</v>
      </c>
    </row>
    <row r="60" spans="1:15" ht="63.75">
      <c r="A60" s="9" t="s">
        <v>466</v>
      </c>
      <c r="B60" s="9" t="s">
        <v>218</v>
      </c>
      <c r="C60" s="13" t="s">
        <v>449</v>
      </c>
      <c r="D60" s="154">
        <v>2.5</v>
      </c>
      <c r="E60" s="10">
        <v>2</v>
      </c>
      <c r="F60" s="10">
        <v>2</v>
      </c>
      <c r="G60" s="28">
        <v>0.5</v>
      </c>
      <c r="H60" s="10" t="s">
        <v>568</v>
      </c>
      <c r="I60" s="10"/>
      <c r="J60" s="10" t="s">
        <v>271</v>
      </c>
      <c r="K60" s="9"/>
      <c r="L60" s="45" t="s">
        <v>618</v>
      </c>
      <c r="M60" s="56">
        <v>5</v>
      </c>
      <c r="N60" s="167">
        <f t="shared" si="0"/>
        <v>1.0503630149796814</v>
      </c>
      <c r="O60" s="168">
        <v>0.42014520599187255</v>
      </c>
    </row>
    <row r="61" spans="1:15" ht="63.75">
      <c r="A61" s="9" t="s">
        <v>563</v>
      </c>
      <c r="B61" s="9" t="s">
        <v>497</v>
      </c>
      <c r="C61" s="13" t="s">
        <v>494</v>
      </c>
      <c r="D61" s="154">
        <v>1.25</v>
      </c>
      <c r="E61" s="10">
        <v>2</v>
      </c>
      <c r="F61" s="10">
        <v>1</v>
      </c>
      <c r="G61" s="28">
        <v>0.25</v>
      </c>
      <c r="H61" s="10" t="s">
        <v>568</v>
      </c>
      <c r="I61" s="10"/>
      <c r="J61" s="10" t="s">
        <v>457</v>
      </c>
      <c r="K61" s="9"/>
      <c r="L61" s="45" t="s">
        <v>618</v>
      </c>
      <c r="M61" s="56">
        <v>5</v>
      </c>
      <c r="N61" s="167">
        <f t="shared" si="0"/>
        <v>0.5251815074898407</v>
      </c>
      <c r="O61" s="168">
        <v>0.42014520599187255</v>
      </c>
    </row>
    <row r="62" spans="1:15" ht="89.25">
      <c r="A62" s="9" t="s">
        <v>173</v>
      </c>
      <c r="B62" s="9" t="s">
        <v>434</v>
      </c>
      <c r="C62" s="13" t="s">
        <v>155</v>
      </c>
      <c r="D62" s="154">
        <v>5</v>
      </c>
      <c r="E62" s="10">
        <v>1</v>
      </c>
      <c r="F62" s="10">
        <v>1</v>
      </c>
      <c r="G62" s="10">
        <v>1</v>
      </c>
      <c r="H62" s="10" t="s">
        <v>568</v>
      </c>
      <c r="I62" s="10"/>
      <c r="J62" s="10" t="s">
        <v>439</v>
      </c>
      <c r="K62" s="9"/>
      <c r="L62" s="45" t="s">
        <v>618</v>
      </c>
      <c r="M62" s="56">
        <v>5</v>
      </c>
      <c r="N62" s="167">
        <f t="shared" si="0"/>
        <v>2.100726029959363</v>
      </c>
      <c r="O62" s="168">
        <v>0.42014520599187255</v>
      </c>
    </row>
    <row r="63" spans="1:15" ht="89.25">
      <c r="A63" s="9" t="s">
        <v>453</v>
      </c>
      <c r="B63" s="9" t="s">
        <v>460</v>
      </c>
      <c r="C63" s="13" t="s">
        <v>155</v>
      </c>
      <c r="D63" s="154">
        <v>1.67</v>
      </c>
      <c r="E63" s="10">
        <v>3</v>
      </c>
      <c r="F63" s="10">
        <v>3</v>
      </c>
      <c r="G63" s="28">
        <v>0.333</v>
      </c>
      <c r="H63" s="10" t="s">
        <v>568</v>
      </c>
      <c r="I63" s="10"/>
      <c r="J63" s="10" t="s">
        <v>454</v>
      </c>
      <c r="K63" s="9"/>
      <c r="L63" s="45" t="s">
        <v>618</v>
      </c>
      <c r="M63" s="56">
        <v>5</v>
      </c>
      <c r="N63" s="167">
        <f t="shared" si="0"/>
        <v>0.7016424940064271</v>
      </c>
      <c r="O63" s="168">
        <v>0.42014520599187255</v>
      </c>
    </row>
    <row r="64" spans="1:15" ht="102">
      <c r="A64" s="9" t="s">
        <v>628</v>
      </c>
      <c r="B64" s="9" t="s">
        <v>171</v>
      </c>
      <c r="C64" s="13" t="s">
        <v>155</v>
      </c>
      <c r="D64" s="154">
        <v>1.65</v>
      </c>
      <c r="E64" s="10">
        <v>3</v>
      </c>
      <c r="F64" s="10">
        <v>2</v>
      </c>
      <c r="G64" s="29">
        <v>0.33</v>
      </c>
      <c r="H64" s="10" t="s">
        <v>568</v>
      </c>
      <c r="I64" s="10"/>
      <c r="J64" s="10" t="s">
        <v>439</v>
      </c>
      <c r="K64" s="9"/>
      <c r="L64" s="45" t="s">
        <v>618</v>
      </c>
      <c r="M64" s="56">
        <v>5</v>
      </c>
      <c r="N64" s="167">
        <f t="shared" si="0"/>
        <v>0.6932395898865896</v>
      </c>
      <c r="O64" s="168">
        <v>0.42014520599187255</v>
      </c>
    </row>
    <row r="65" spans="1:15" ht="102">
      <c r="A65" s="9" t="s">
        <v>451</v>
      </c>
      <c r="B65" s="9" t="s">
        <v>353</v>
      </c>
      <c r="C65" s="13" t="s">
        <v>615</v>
      </c>
      <c r="D65" s="154">
        <v>2.5</v>
      </c>
      <c r="E65" s="10">
        <v>2</v>
      </c>
      <c r="F65" s="10">
        <v>2</v>
      </c>
      <c r="G65" s="28">
        <v>0.5</v>
      </c>
      <c r="H65" s="10" t="s">
        <v>568</v>
      </c>
      <c r="I65" s="10"/>
      <c r="J65" s="10" t="s">
        <v>452</v>
      </c>
      <c r="K65" s="9"/>
      <c r="L65" s="45" t="s">
        <v>618</v>
      </c>
      <c r="M65" s="56">
        <v>5</v>
      </c>
      <c r="N65" s="167">
        <f t="shared" si="0"/>
        <v>1.0503630149796814</v>
      </c>
      <c r="O65" s="168">
        <v>0.42014520599187255</v>
      </c>
    </row>
    <row r="66" spans="1:15" ht="114.75">
      <c r="A66" s="9" t="s">
        <v>595</v>
      </c>
      <c r="B66" s="9" t="s">
        <v>118</v>
      </c>
      <c r="C66" s="13" t="s">
        <v>487</v>
      </c>
      <c r="D66" s="154">
        <v>5</v>
      </c>
      <c r="E66" s="10">
        <v>1</v>
      </c>
      <c r="F66" s="10">
        <v>1</v>
      </c>
      <c r="G66" s="10">
        <v>1</v>
      </c>
      <c r="H66" s="10" t="s">
        <v>568</v>
      </c>
      <c r="I66" s="10"/>
      <c r="J66" s="10"/>
      <c r="K66" s="9"/>
      <c r="L66" s="45" t="s">
        <v>618</v>
      </c>
      <c r="M66" s="56">
        <v>5</v>
      </c>
      <c r="N66" s="167">
        <f t="shared" si="0"/>
        <v>2.100726029959363</v>
      </c>
      <c r="O66" s="168">
        <v>0.42014520599187255</v>
      </c>
    </row>
    <row r="67" spans="1:15" ht="102">
      <c r="A67" s="9" t="s">
        <v>145</v>
      </c>
      <c r="B67" s="9" t="s">
        <v>498</v>
      </c>
      <c r="C67" s="13" t="s">
        <v>491</v>
      </c>
      <c r="D67" s="154">
        <v>0.85</v>
      </c>
      <c r="E67" s="10">
        <v>3</v>
      </c>
      <c r="F67" s="10">
        <v>1</v>
      </c>
      <c r="G67" s="10">
        <v>0.17</v>
      </c>
      <c r="H67" s="10" t="s">
        <v>568</v>
      </c>
      <c r="I67" s="10"/>
      <c r="J67" s="10" t="s">
        <v>439</v>
      </c>
      <c r="K67" s="9"/>
      <c r="L67" s="45" t="s">
        <v>618</v>
      </c>
      <c r="M67" s="56">
        <v>5</v>
      </c>
      <c r="N67" s="167">
        <f t="shared" si="0"/>
        <v>0.35712342509309164</v>
      </c>
      <c r="O67" s="168">
        <v>0.42014520599187255</v>
      </c>
    </row>
    <row r="68" spans="1:15" ht="89.25">
      <c r="A68" s="9" t="s">
        <v>519</v>
      </c>
      <c r="B68" s="9" t="s">
        <v>498</v>
      </c>
      <c r="C68" s="13" t="s">
        <v>491</v>
      </c>
      <c r="D68" s="154">
        <v>0.85</v>
      </c>
      <c r="E68" s="10">
        <v>3</v>
      </c>
      <c r="F68" s="10">
        <v>1</v>
      </c>
      <c r="G68" s="10">
        <v>0.17</v>
      </c>
      <c r="H68" s="10" t="s">
        <v>568</v>
      </c>
      <c r="I68" s="10"/>
      <c r="J68" s="10" t="s">
        <v>439</v>
      </c>
      <c r="K68" s="9"/>
      <c r="L68" s="45" t="s">
        <v>618</v>
      </c>
      <c r="M68" s="56">
        <v>5</v>
      </c>
      <c r="N68" s="167">
        <f t="shared" si="0"/>
        <v>0.35712342509309164</v>
      </c>
      <c r="O68" s="168">
        <v>0.42014520599187255</v>
      </c>
    </row>
    <row r="69" spans="1:15" ht="89.25">
      <c r="A69" s="9" t="s">
        <v>241</v>
      </c>
      <c r="B69" s="9" t="s">
        <v>498</v>
      </c>
      <c r="C69" s="13" t="s">
        <v>491</v>
      </c>
      <c r="D69" s="154">
        <v>1.25</v>
      </c>
      <c r="E69" s="10">
        <v>2</v>
      </c>
      <c r="F69" s="10">
        <v>1</v>
      </c>
      <c r="G69" s="10">
        <v>0.25</v>
      </c>
      <c r="H69" s="10" t="s">
        <v>568</v>
      </c>
      <c r="I69" s="10"/>
      <c r="J69" s="10" t="s">
        <v>439</v>
      </c>
      <c r="K69" s="9"/>
      <c r="L69" s="45" t="s">
        <v>618</v>
      </c>
      <c r="M69" s="56">
        <v>5</v>
      </c>
      <c r="N69" s="167">
        <f aca="true" t="shared" si="1" ref="N69:N120">D69*O69</f>
        <v>0.5251815074898407</v>
      </c>
      <c r="O69" s="168">
        <v>0.42014520599187255</v>
      </c>
    </row>
    <row r="70" spans="1:15" ht="76.5">
      <c r="A70" s="9" t="s">
        <v>138</v>
      </c>
      <c r="B70" s="9" t="s">
        <v>214</v>
      </c>
      <c r="C70" s="13" t="s">
        <v>449</v>
      </c>
      <c r="D70" s="154">
        <v>1.65</v>
      </c>
      <c r="E70" s="10">
        <v>3</v>
      </c>
      <c r="F70" s="10">
        <v>3</v>
      </c>
      <c r="G70" s="28">
        <v>0.33</v>
      </c>
      <c r="H70" s="10" t="s">
        <v>568</v>
      </c>
      <c r="I70" s="10"/>
      <c r="J70" s="10" t="s">
        <v>271</v>
      </c>
      <c r="K70" s="9"/>
      <c r="L70" s="45" t="s">
        <v>618</v>
      </c>
      <c r="M70" s="56">
        <v>5</v>
      </c>
      <c r="N70" s="167">
        <f t="shared" si="1"/>
        <v>0.6932395898865896</v>
      </c>
      <c r="O70" s="168">
        <v>0.42014520599187255</v>
      </c>
    </row>
    <row r="71" spans="1:15" ht="89.25">
      <c r="A71" s="9" t="s">
        <v>438</v>
      </c>
      <c r="B71" s="9" t="s">
        <v>116</v>
      </c>
      <c r="C71" s="13" t="s">
        <v>449</v>
      </c>
      <c r="D71" s="154">
        <v>1.25</v>
      </c>
      <c r="E71" s="10">
        <v>2</v>
      </c>
      <c r="F71" s="10">
        <v>1</v>
      </c>
      <c r="G71" s="10">
        <v>0.25</v>
      </c>
      <c r="H71" s="10" t="s">
        <v>568</v>
      </c>
      <c r="I71" s="10"/>
      <c r="J71" s="10" t="s">
        <v>439</v>
      </c>
      <c r="K71" s="9"/>
      <c r="L71" s="45" t="s">
        <v>618</v>
      </c>
      <c r="M71" s="56">
        <v>5</v>
      </c>
      <c r="N71" s="167">
        <f t="shared" si="1"/>
        <v>0.5251815074898407</v>
      </c>
      <c r="O71" s="168">
        <v>0.42014520599187255</v>
      </c>
    </row>
    <row r="72" spans="1:15" ht="89.25">
      <c r="A72" s="9" t="s">
        <v>112</v>
      </c>
      <c r="B72" s="9" t="s">
        <v>223</v>
      </c>
      <c r="C72" s="13" t="s">
        <v>491</v>
      </c>
      <c r="D72" s="154">
        <v>5</v>
      </c>
      <c r="E72" s="10">
        <v>1</v>
      </c>
      <c r="F72" s="10">
        <v>1</v>
      </c>
      <c r="G72" s="28">
        <v>1</v>
      </c>
      <c r="H72" s="10" t="s">
        <v>568</v>
      </c>
      <c r="I72" s="10"/>
      <c r="J72" s="10" t="s">
        <v>456</v>
      </c>
      <c r="K72" s="9"/>
      <c r="L72" s="45" t="s">
        <v>618</v>
      </c>
      <c r="M72" s="56">
        <v>5</v>
      </c>
      <c r="N72" s="167">
        <f t="shared" si="1"/>
        <v>2.100726029959363</v>
      </c>
      <c r="O72" s="168">
        <v>0.42014520599187255</v>
      </c>
    </row>
    <row r="73" spans="1:15" ht="102">
      <c r="A73" s="9" t="s">
        <v>451</v>
      </c>
      <c r="B73" s="9" t="s">
        <v>354</v>
      </c>
      <c r="C73" s="13" t="s">
        <v>615</v>
      </c>
      <c r="D73" s="154">
        <v>2.5</v>
      </c>
      <c r="E73" s="10">
        <v>2</v>
      </c>
      <c r="F73" s="10">
        <v>2</v>
      </c>
      <c r="G73" s="28">
        <v>0.5</v>
      </c>
      <c r="H73" s="10" t="s">
        <v>568</v>
      </c>
      <c r="I73" s="10"/>
      <c r="J73" s="10" t="s">
        <v>452</v>
      </c>
      <c r="K73" s="9"/>
      <c r="L73" s="45" t="s">
        <v>618</v>
      </c>
      <c r="M73" s="56">
        <v>5</v>
      </c>
      <c r="N73" s="167">
        <f t="shared" si="1"/>
        <v>1.0503630149796814</v>
      </c>
      <c r="O73" s="168">
        <v>0.42014520599187255</v>
      </c>
    </row>
    <row r="74" spans="1:15" ht="54" customHeight="1">
      <c r="A74" s="9" t="s">
        <v>588</v>
      </c>
      <c r="B74" s="9" t="s">
        <v>123</v>
      </c>
      <c r="C74" s="13" t="s">
        <v>155</v>
      </c>
      <c r="D74" s="154">
        <v>2.5</v>
      </c>
      <c r="E74" s="10">
        <v>2</v>
      </c>
      <c r="F74" s="10">
        <v>2</v>
      </c>
      <c r="G74" s="10">
        <v>0.5</v>
      </c>
      <c r="H74" s="10" t="s">
        <v>568</v>
      </c>
      <c r="I74" s="10"/>
      <c r="J74" s="10" t="s">
        <v>439</v>
      </c>
      <c r="K74" s="9"/>
      <c r="L74" s="45" t="s">
        <v>618</v>
      </c>
      <c r="M74" s="56">
        <v>5</v>
      </c>
      <c r="N74" s="167">
        <f t="shared" si="1"/>
        <v>1.0503630149796814</v>
      </c>
      <c r="O74" s="168">
        <v>0.42014520599187255</v>
      </c>
    </row>
    <row r="75" spans="1:15" ht="89.25">
      <c r="A75" s="9" t="s">
        <v>561</v>
      </c>
      <c r="B75" s="9" t="s">
        <v>220</v>
      </c>
      <c r="C75" s="13" t="s">
        <v>449</v>
      </c>
      <c r="D75" s="154">
        <v>2.5</v>
      </c>
      <c r="E75" s="10">
        <v>1</v>
      </c>
      <c r="F75" s="10">
        <v>1</v>
      </c>
      <c r="G75" s="28">
        <v>0.5</v>
      </c>
      <c r="H75" s="10" t="s">
        <v>568</v>
      </c>
      <c r="I75" s="10"/>
      <c r="J75" s="10" t="s">
        <v>275</v>
      </c>
      <c r="K75" s="9"/>
      <c r="L75" s="45" t="s">
        <v>618</v>
      </c>
      <c r="M75" s="56">
        <v>5</v>
      </c>
      <c r="N75" s="167">
        <f t="shared" si="1"/>
        <v>1.0503630149796814</v>
      </c>
      <c r="O75" s="168">
        <v>0.42014520599187255</v>
      </c>
    </row>
    <row r="76" spans="1:15" ht="76.5">
      <c r="A76" s="9" t="s">
        <v>551</v>
      </c>
      <c r="B76" s="9" t="s">
        <v>552</v>
      </c>
      <c r="C76" s="75" t="s">
        <v>449</v>
      </c>
      <c r="D76" s="154">
        <v>2.5</v>
      </c>
      <c r="E76" s="10">
        <v>1</v>
      </c>
      <c r="F76" s="10">
        <v>1</v>
      </c>
      <c r="G76" s="10">
        <v>0.5</v>
      </c>
      <c r="H76" s="10" t="s">
        <v>568</v>
      </c>
      <c r="I76" s="10"/>
      <c r="J76" s="10" t="s">
        <v>439</v>
      </c>
      <c r="K76" s="9"/>
      <c r="L76" s="45" t="s">
        <v>618</v>
      </c>
      <c r="M76" s="56">
        <v>5</v>
      </c>
      <c r="N76" s="167">
        <f t="shared" si="1"/>
        <v>1.0503630149796814</v>
      </c>
      <c r="O76" s="168">
        <v>0.42014520599187255</v>
      </c>
    </row>
    <row r="77" spans="1:15" ht="89.25">
      <c r="A77" s="9" t="s">
        <v>418</v>
      </c>
      <c r="B77" s="9" t="s">
        <v>209</v>
      </c>
      <c r="C77" s="13" t="s">
        <v>447</v>
      </c>
      <c r="D77" s="154">
        <v>2.5</v>
      </c>
      <c r="E77" s="10">
        <v>2</v>
      </c>
      <c r="F77" s="10">
        <v>2</v>
      </c>
      <c r="G77" s="10">
        <v>0.5</v>
      </c>
      <c r="H77" s="10" t="s">
        <v>568</v>
      </c>
      <c r="I77" s="10"/>
      <c r="J77" s="10" t="s">
        <v>439</v>
      </c>
      <c r="K77" s="9"/>
      <c r="L77" s="45" t="s">
        <v>618</v>
      </c>
      <c r="M77" s="56">
        <v>5</v>
      </c>
      <c r="N77" s="167">
        <f t="shared" si="1"/>
        <v>1.0503630149796814</v>
      </c>
      <c r="O77" s="168">
        <v>0.42014520599187255</v>
      </c>
    </row>
    <row r="78" spans="1:15" ht="89.25">
      <c r="A78" s="9" t="s">
        <v>113</v>
      </c>
      <c r="B78" s="9" t="s">
        <v>209</v>
      </c>
      <c r="C78" s="13" t="s">
        <v>447</v>
      </c>
      <c r="D78" s="154">
        <v>2.5</v>
      </c>
      <c r="E78" s="10">
        <v>2</v>
      </c>
      <c r="F78" s="10">
        <v>2</v>
      </c>
      <c r="G78" s="28">
        <v>0.5</v>
      </c>
      <c r="H78" s="10" t="s">
        <v>568</v>
      </c>
      <c r="I78" s="10"/>
      <c r="J78" s="10" t="s">
        <v>325</v>
      </c>
      <c r="K78" s="9"/>
      <c r="L78" s="45" t="s">
        <v>618</v>
      </c>
      <c r="M78" s="56">
        <v>5</v>
      </c>
      <c r="N78" s="167">
        <f t="shared" si="1"/>
        <v>1.0503630149796814</v>
      </c>
      <c r="O78" s="168">
        <v>0.42014520599187255</v>
      </c>
    </row>
    <row r="79" spans="1:15" ht="89.25">
      <c r="A79" s="9" t="s">
        <v>520</v>
      </c>
      <c r="B79" s="9" t="s">
        <v>470</v>
      </c>
      <c r="C79" s="13" t="s">
        <v>449</v>
      </c>
      <c r="D79" s="154">
        <v>5</v>
      </c>
      <c r="E79" s="10">
        <v>1</v>
      </c>
      <c r="F79" s="10">
        <v>1</v>
      </c>
      <c r="G79" s="10">
        <v>1</v>
      </c>
      <c r="H79" s="10" t="s">
        <v>568</v>
      </c>
      <c r="I79" s="10"/>
      <c r="J79" s="10" t="s">
        <v>439</v>
      </c>
      <c r="K79" s="9"/>
      <c r="L79" s="45" t="s">
        <v>618</v>
      </c>
      <c r="M79" s="56">
        <v>5</v>
      </c>
      <c r="N79" s="167">
        <f t="shared" si="1"/>
        <v>2.100726029959363</v>
      </c>
      <c r="O79" s="168">
        <v>0.42014520599187255</v>
      </c>
    </row>
    <row r="80" spans="1:15" ht="89.25">
      <c r="A80" s="9" t="s">
        <v>412</v>
      </c>
      <c r="B80" s="9" t="s">
        <v>222</v>
      </c>
      <c r="C80" s="13" t="s">
        <v>449</v>
      </c>
      <c r="D80" s="154">
        <v>5</v>
      </c>
      <c r="E80" s="10">
        <v>1</v>
      </c>
      <c r="F80" s="10">
        <v>1</v>
      </c>
      <c r="G80" s="10">
        <v>1</v>
      </c>
      <c r="H80" s="10" t="s">
        <v>568</v>
      </c>
      <c r="I80" s="10"/>
      <c r="J80" s="10" t="s">
        <v>439</v>
      </c>
      <c r="K80" s="9"/>
      <c r="L80" s="45" t="s">
        <v>618</v>
      </c>
      <c r="M80" s="56">
        <v>5</v>
      </c>
      <c r="N80" s="167">
        <f t="shared" si="1"/>
        <v>2.100726029959363</v>
      </c>
      <c r="O80" s="168">
        <v>0.42014520599187255</v>
      </c>
    </row>
    <row r="81" spans="1:15" ht="102">
      <c r="A81" s="9" t="s">
        <v>564</v>
      </c>
      <c r="B81" s="9" t="s">
        <v>222</v>
      </c>
      <c r="C81" s="13" t="s">
        <v>449</v>
      </c>
      <c r="D81" s="154">
        <v>5</v>
      </c>
      <c r="E81" s="10">
        <v>1</v>
      </c>
      <c r="F81" s="10">
        <v>1</v>
      </c>
      <c r="G81" s="28">
        <v>1</v>
      </c>
      <c r="H81" s="10" t="s">
        <v>568</v>
      </c>
      <c r="I81" s="10"/>
      <c r="J81" s="10" t="s">
        <v>458</v>
      </c>
      <c r="K81" s="9"/>
      <c r="L81" s="45" t="s">
        <v>618</v>
      </c>
      <c r="M81" s="56">
        <v>5</v>
      </c>
      <c r="N81" s="167">
        <f t="shared" si="1"/>
        <v>2.100726029959363</v>
      </c>
      <c r="O81" s="168">
        <v>0.42014520599187255</v>
      </c>
    </row>
    <row r="82" spans="1:15" ht="76.5">
      <c r="A82" s="9" t="s">
        <v>605</v>
      </c>
      <c r="B82" s="9" t="s">
        <v>222</v>
      </c>
      <c r="C82" s="13" t="s">
        <v>449</v>
      </c>
      <c r="D82" s="154">
        <v>5</v>
      </c>
      <c r="E82" s="10">
        <v>1</v>
      </c>
      <c r="F82" s="10">
        <v>1</v>
      </c>
      <c r="G82" s="28">
        <v>1</v>
      </c>
      <c r="H82" s="10" t="s">
        <v>568</v>
      </c>
      <c r="I82" s="10"/>
      <c r="J82" s="10" t="s">
        <v>456</v>
      </c>
      <c r="K82" s="9"/>
      <c r="L82" s="45" t="s">
        <v>618</v>
      </c>
      <c r="M82" s="56">
        <v>5</v>
      </c>
      <c r="N82" s="167">
        <f t="shared" si="1"/>
        <v>2.100726029959363</v>
      </c>
      <c r="O82" s="168">
        <v>0.42014520599187255</v>
      </c>
    </row>
    <row r="83" spans="1:15" ht="89.25">
      <c r="A83" s="9" t="s">
        <v>562</v>
      </c>
      <c r="B83" s="9" t="s">
        <v>222</v>
      </c>
      <c r="C83" s="13" t="s">
        <v>449</v>
      </c>
      <c r="D83" s="154">
        <v>2.5</v>
      </c>
      <c r="E83" s="10">
        <v>2</v>
      </c>
      <c r="F83" s="10">
        <v>2</v>
      </c>
      <c r="G83" s="28">
        <v>0.5</v>
      </c>
      <c r="H83" s="10" t="s">
        <v>568</v>
      </c>
      <c r="I83" s="10"/>
      <c r="J83" s="10" t="s">
        <v>456</v>
      </c>
      <c r="K83" s="9"/>
      <c r="L83" s="45" t="s">
        <v>618</v>
      </c>
      <c r="M83" s="56">
        <v>5</v>
      </c>
      <c r="N83" s="167">
        <f t="shared" si="1"/>
        <v>1.0503630149796814</v>
      </c>
      <c r="O83" s="168">
        <v>0.42014520599187255</v>
      </c>
    </row>
    <row r="84" spans="1:15" ht="54.75" customHeight="1">
      <c r="A84" s="9" t="s">
        <v>240</v>
      </c>
      <c r="B84" s="9" t="s">
        <v>471</v>
      </c>
      <c r="C84" s="13" t="s">
        <v>447</v>
      </c>
      <c r="D84" s="154">
        <v>5</v>
      </c>
      <c r="E84" s="10">
        <v>1</v>
      </c>
      <c r="F84" s="10">
        <v>1</v>
      </c>
      <c r="G84" s="10">
        <v>1</v>
      </c>
      <c r="H84" s="10" t="s">
        <v>568</v>
      </c>
      <c r="I84" s="10"/>
      <c r="J84" s="10" t="s">
        <v>454</v>
      </c>
      <c r="K84" s="9"/>
      <c r="L84" s="45" t="s">
        <v>618</v>
      </c>
      <c r="M84" s="56">
        <v>5</v>
      </c>
      <c r="N84" s="167">
        <f t="shared" si="1"/>
        <v>2.100726029959363</v>
      </c>
      <c r="O84" s="168">
        <v>0.42014520599187255</v>
      </c>
    </row>
    <row r="85" spans="1:15" ht="89.25">
      <c r="A85" s="9" t="s">
        <v>598</v>
      </c>
      <c r="B85" s="9" t="s">
        <v>211</v>
      </c>
      <c r="C85" s="13" t="s">
        <v>447</v>
      </c>
      <c r="D85" s="154">
        <v>2.5</v>
      </c>
      <c r="E85" s="10">
        <v>2</v>
      </c>
      <c r="F85" s="10">
        <v>2</v>
      </c>
      <c r="G85" s="10">
        <v>0.5</v>
      </c>
      <c r="H85" s="10" t="s">
        <v>568</v>
      </c>
      <c r="I85" s="10"/>
      <c r="J85" s="10" t="s">
        <v>454</v>
      </c>
      <c r="K85" s="9"/>
      <c r="L85" s="45" t="s">
        <v>618</v>
      </c>
      <c r="M85" s="56">
        <v>5</v>
      </c>
      <c r="N85" s="167">
        <f t="shared" si="1"/>
        <v>1.0503630149796814</v>
      </c>
      <c r="O85" s="168">
        <v>0.42014520599187255</v>
      </c>
    </row>
    <row r="86" spans="1:15" ht="89.25">
      <c r="A86" s="9" t="s">
        <v>453</v>
      </c>
      <c r="B86" s="9" t="s">
        <v>211</v>
      </c>
      <c r="C86" s="13" t="s">
        <v>447</v>
      </c>
      <c r="D86" s="154">
        <v>1.67</v>
      </c>
      <c r="E86" s="10">
        <v>3</v>
      </c>
      <c r="F86" s="10">
        <v>3</v>
      </c>
      <c r="G86" s="28">
        <v>0.333</v>
      </c>
      <c r="H86" s="10" t="s">
        <v>568</v>
      </c>
      <c r="I86" s="10"/>
      <c r="J86" s="10" t="s">
        <v>454</v>
      </c>
      <c r="K86" s="9"/>
      <c r="L86" s="45" t="s">
        <v>618</v>
      </c>
      <c r="M86" s="56">
        <v>5</v>
      </c>
      <c r="N86" s="167">
        <f t="shared" si="1"/>
        <v>0.7016424940064271</v>
      </c>
      <c r="O86" s="168">
        <v>0.42014520599187255</v>
      </c>
    </row>
    <row r="87" spans="1:15" ht="89.25">
      <c r="A87" s="9" t="s">
        <v>597</v>
      </c>
      <c r="B87" s="9" t="s">
        <v>493</v>
      </c>
      <c r="C87" s="13" t="s">
        <v>494</v>
      </c>
      <c r="D87" s="154">
        <v>0</v>
      </c>
      <c r="E87" s="10">
        <v>2</v>
      </c>
      <c r="F87" s="10">
        <v>1</v>
      </c>
      <c r="G87" s="10">
        <v>0.5</v>
      </c>
      <c r="H87" s="10" t="s">
        <v>568</v>
      </c>
      <c r="I87" s="10"/>
      <c r="J87" s="10"/>
      <c r="K87" s="9"/>
      <c r="L87" s="45" t="s">
        <v>618</v>
      </c>
      <c r="M87" s="56">
        <v>0</v>
      </c>
      <c r="N87" s="167">
        <f t="shared" si="1"/>
        <v>0</v>
      </c>
      <c r="O87" s="168">
        <v>0.42014520599187255</v>
      </c>
    </row>
    <row r="88" spans="1:15" ht="89.25">
      <c r="A88" s="9" t="s">
        <v>324</v>
      </c>
      <c r="B88" s="9" t="s">
        <v>357</v>
      </c>
      <c r="C88" s="13" t="s">
        <v>447</v>
      </c>
      <c r="D88" s="154">
        <v>1.25</v>
      </c>
      <c r="E88" s="10">
        <v>4</v>
      </c>
      <c r="F88" s="10">
        <v>2</v>
      </c>
      <c r="G88" s="28">
        <v>0.25</v>
      </c>
      <c r="H88" s="10" t="s">
        <v>568</v>
      </c>
      <c r="I88" s="10"/>
      <c r="J88" s="10" t="s">
        <v>325</v>
      </c>
      <c r="K88" s="9"/>
      <c r="L88" s="45" t="s">
        <v>618</v>
      </c>
      <c r="M88" s="56">
        <v>5</v>
      </c>
      <c r="N88" s="167">
        <f t="shared" si="1"/>
        <v>0.5251815074898407</v>
      </c>
      <c r="O88" s="168">
        <v>0.42014520599187255</v>
      </c>
    </row>
    <row r="89" spans="1:15" ht="89.25">
      <c r="A89" s="9" t="s">
        <v>418</v>
      </c>
      <c r="B89" s="9" t="s">
        <v>224</v>
      </c>
      <c r="C89" s="13" t="s">
        <v>447</v>
      </c>
      <c r="D89" s="154">
        <v>2.5</v>
      </c>
      <c r="E89" s="10">
        <v>2</v>
      </c>
      <c r="F89" s="10">
        <v>2</v>
      </c>
      <c r="G89" s="10">
        <v>0.5</v>
      </c>
      <c r="H89" s="10" t="s">
        <v>568</v>
      </c>
      <c r="I89" s="10"/>
      <c r="J89" s="10" t="s">
        <v>439</v>
      </c>
      <c r="K89" s="9"/>
      <c r="L89" s="45" t="s">
        <v>618</v>
      </c>
      <c r="M89" s="56">
        <v>5</v>
      </c>
      <c r="N89" s="167">
        <f t="shared" si="1"/>
        <v>1.0503630149796814</v>
      </c>
      <c r="O89" s="168">
        <v>0.42014520599187255</v>
      </c>
    </row>
    <row r="90" spans="1:15" ht="89.25">
      <c r="A90" s="9" t="s">
        <v>113</v>
      </c>
      <c r="B90" s="9" t="s">
        <v>224</v>
      </c>
      <c r="C90" s="13" t="s">
        <v>447</v>
      </c>
      <c r="D90" s="154">
        <v>2.5</v>
      </c>
      <c r="E90" s="10">
        <v>2</v>
      </c>
      <c r="F90" s="10">
        <v>2</v>
      </c>
      <c r="G90" s="28">
        <v>0.5</v>
      </c>
      <c r="H90" s="10" t="s">
        <v>568</v>
      </c>
      <c r="I90" s="10"/>
      <c r="J90" s="10" t="s">
        <v>325</v>
      </c>
      <c r="K90" s="9"/>
      <c r="L90" s="45" t="s">
        <v>618</v>
      </c>
      <c r="M90" s="56">
        <v>5</v>
      </c>
      <c r="N90" s="167">
        <f t="shared" si="1"/>
        <v>1.0503630149796814</v>
      </c>
      <c r="O90" s="168">
        <v>0.42014520599187255</v>
      </c>
    </row>
    <row r="91" spans="1:15" ht="89.25">
      <c r="A91" s="9" t="s">
        <v>518</v>
      </c>
      <c r="B91" s="9" t="s">
        <v>472</v>
      </c>
      <c r="C91" s="13" t="s">
        <v>494</v>
      </c>
      <c r="D91" s="154">
        <v>5</v>
      </c>
      <c r="E91" s="10">
        <v>1</v>
      </c>
      <c r="F91" s="10">
        <v>1</v>
      </c>
      <c r="G91" s="10">
        <v>1</v>
      </c>
      <c r="H91" s="10" t="s">
        <v>568</v>
      </c>
      <c r="I91" s="10"/>
      <c r="J91" s="10" t="s">
        <v>439</v>
      </c>
      <c r="K91" s="9"/>
      <c r="L91" s="45" t="s">
        <v>618</v>
      </c>
      <c r="M91" s="56">
        <v>5</v>
      </c>
      <c r="N91" s="167">
        <f t="shared" si="1"/>
        <v>2.100726029959363</v>
      </c>
      <c r="O91" s="168">
        <v>0.42014520599187255</v>
      </c>
    </row>
    <row r="92" spans="1:15" ht="76.5">
      <c r="A92" s="9" t="s">
        <v>143</v>
      </c>
      <c r="B92" s="9" t="s">
        <v>121</v>
      </c>
      <c r="C92" s="13" t="s">
        <v>494</v>
      </c>
      <c r="D92" s="154">
        <v>5</v>
      </c>
      <c r="E92" s="10">
        <v>1</v>
      </c>
      <c r="F92" s="10">
        <v>1</v>
      </c>
      <c r="G92" s="10">
        <v>1</v>
      </c>
      <c r="H92" s="10" t="s">
        <v>568</v>
      </c>
      <c r="I92" s="10"/>
      <c r="J92" s="10" t="s">
        <v>439</v>
      </c>
      <c r="K92" s="9"/>
      <c r="L92" s="45" t="s">
        <v>618</v>
      </c>
      <c r="M92" s="56">
        <v>5</v>
      </c>
      <c r="N92" s="167">
        <f t="shared" si="1"/>
        <v>2.100726029959363</v>
      </c>
      <c r="O92" s="168">
        <v>0.42014520599187255</v>
      </c>
    </row>
    <row r="93" spans="1:15" ht="76.5">
      <c r="A93" s="9" t="s">
        <v>111</v>
      </c>
      <c r="B93" s="9" t="s">
        <v>165</v>
      </c>
      <c r="C93" s="13" t="s">
        <v>449</v>
      </c>
      <c r="D93" s="154">
        <v>5</v>
      </c>
      <c r="E93" s="10">
        <v>1</v>
      </c>
      <c r="F93" s="10">
        <v>1</v>
      </c>
      <c r="G93" s="28">
        <v>1</v>
      </c>
      <c r="H93" s="10" t="s">
        <v>568</v>
      </c>
      <c r="I93" s="10"/>
      <c r="J93" s="10" t="s">
        <v>275</v>
      </c>
      <c r="K93" s="9"/>
      <c r="L93" s="45" t="s">
        <v>618</v>
      </c>
      <c r="M93" s="56">
        <v>5</v>
      </c>
      <c r="N93" s="167">
        <f t="shared" si="1"/>
        <v>2.100726029959363</v>
      </c>
      <c r="O93" s="168">
        <v>0.42014520599187255</v>
      </c>
    </row>
    <row r="94" spans="1:15" ht="89.25">
      <c r="A94" s="9" t="s">
        <v>413</v>
      </c>
      <c r="B94" s="9" t="s">
        <v>122</v>
      </c>
      <c r="C94" s="13" t="s">
        <v>446</v>
      </c>
      <c r="D94" s="154">
        <v>5</v>
      </c>
      <c r="E94" s="10">
        <v>1</v>
      </c>
      <c r="F94" s="10">
        <v>1</v>
      </c>
      <c r="G94" s="10">
        <v>1</v>
      </c>
      <c r="H94" s="10" t="s">
        <v>568</v>
      </c>
      <c r="I94" s="10"/>
      <c r="J94" s="10" t="s">
        <v>439</v>
      </c>
      <c r="K94" s="9"/>
      <c r="L94" s="45" t="s">
        <v>618</v>
      </c>
      <c r="M94" s="56">
        <v>5</v>
      </c>
      <c r="N94" s="167">
        <f t="shared" si="1"/>
        <v>2.100726029959363</v>
      </c>
      <c r="O94" s="168">
        <v>0.42014520599187255</v>
      </c>
    </row>
    <row r="95" spans="1:15" ht="89.25">
      <c r="A95" s="9" t="s">
        <v>414</v>
      </c>
      <c r="B95" s="9" t="s">
        <v>351</v>
      </c>
      <c r="C95" s="13" t="s">
        <v>446</v>
      </c>
      <c r="D95" s="154">
        <v>5</v>
      </c>
      <c r="E95" s="10">
        <v>1</v>
      </c>
      <c r="F95" s="10">
        <v>1</v>
      </c>
      <c r="G95" s="10">
        <v>1</v>
      </c>
      <c r="H95" s="10" t="s">
        <v>568</v>
      </c>
      <c r="I95" s="10"/>
      <c r="J95" s="10" t="s">
        <v>439</v>
      </c>
      <c r="K95" s="9"/>
      <c r="L95" s="45" t="s">
        <v>618</v>
      </c>
      <c r="M95" s="56">
        <v>5</v>
      </c>
      <c r="N95" s="167">
        <f t="shared" si="1"/>
        <v>2.100726029959363</v>
      </c>
      <c r="O95" s="168">
        <v>0.42014520599187255</v>
      </c>
    </row>
    <row r="96" spans="1:15" ht="89.25">
      <c r="A96" s="9" t="s">
        <v>139</v>
      </c>
      <c r="B96" s="9" t="s">
        <v>217</v>
      </c>
      <c r="C96" s="13" t="s">
        <v>449</v>
      </c>
      <c r="D96" s="154">
        <v>2.5</v>
      </c>
      <c r="E96" s="10">
        <v>1</v>
      </c>
      <c r="F96" s="10">
        <v>1</v>
      </c>
      <c r="G96" s="28">
        <v>0.5</v>
      </c>
      <c r="H96" s="10" t="s">
        <v>568</v>
      </c>
      <c r="I96" s="10"/>
      <c r="J96" s="10" t="s">
        <v>275</v>
      </c>
      <c r="K96" s="9"/>
      <c r="L96" s="45" t="s">
        <v>618</v>
      </c>
      <c r="M96" s="56">
        <v>5</v>
      </c>
      <c r="N96" s="167">
        <f t="shared" si="1"/>
        <v>1.0503630149796814</v>
      </c>
      <c r="O96" s="168">
        <v>0.42014520599187255</v>
      </c>
    </row>
    <row r="97" spans="1:15" ht="89.25">
      <c r="A97" s="9" t="s">
        <v>324</v>
      </c>
      <c r="B97" s="9" t="s">
        <v>356</v>
      </c>
      <c r="C97" s="13" t="s">
        <v>447</v>
      </c>
      <c r="D97" s="154">
        <v>1.25</v>
      </c>
      <c r="E97" s="10">
        <v>4</v>
      </c>
      <c r="F97" s="10">
        <v>2</v>
      </c>
      <c r="G97" s="28">
        <v>0.25</v>
      </c>
      <c r="H97" s="10" t="s">
        <v>568</v>
      </c>
      <c r="I97" s="10"/>
      <c r="J97" s="10" t="s">
        <v>325</v>
      </c>
      <c r="K97" s="9"/>
      <c r="L97" s="45" t="s">
        <v>618</v>
      </c>
      <c r="M97" s="56">
        <v>5</v>
      </c>
      <c r="N97" s="167">
        <f t="shared" si="1"/>
        <v>0.5251815074898407</v>
      </c>
      <c r="O97" s="168">
        <v>0.42014520599187255</v>
      </c>
    </row>
    <row r="98" spans="1:15" ht="89.25">
      <c r="A98" s="9" t="s">
        <v>419</v>
      </c>
      <c r="B98" s="9" t="s">
        <v>347</v>
      </c>
      <c r="C98" s="13" t="s">
        <v>448</v>
      </c>
      <c r="D98" s="154">
        <v>5</v>
      </c>
      <c r="E98" s="10">
        <v>1</v>
      </c>
      <c r="F98" s="10">
        <v>1</v>
      </c>
      <c r="G98" s="10">
        <v>1</v>
      </c>
      <c r="H98" s="10" t="s">
        <v>568</v>
      </c>
      <c r="I98" s="10"/>
      <c r="J98" s="10" t="s">
        <v>439</v>
      </c>
      <c r="K98" s="9"/>
      <c r="L98" s="45" t="s">
        <v>618</v>
      </c>
      <c r="M98" s="56">
        <v>5</v>
      </c>
      <c r="N98" s="167">
        <f t="shared" si="1"/>
        <v>2.100726029959363</v>
      </c>
      <c r="O98" s="168">
        <v>0.42014520599187255</v>
      </c>
    </row>
    <row r="99" spans="1:15" ht="76.5">
      <c r="A99" s="9" t="s">
        <v>138</v>
      </c>
      <c r="B99" s="9" t="s">
        <v>215</v>
      </c>
      <c r="C99" s="13" t="s">
        <v>449</v>
      </c>
      <c r="D99" s="154">
        <v>1.65</v>
      </c>
      <c r="E99" s="10">
        <v>3</v>
      </c>
      <c r="F99" s="10">
        <v>3</v>
      </c>
      <c r="G99" s="28">
        <v>0.33</v>
      </c>
      <c r="H99" s="10" t="s">
        <v>568</v>
      </c>
      <c r="I99" s="10"/>
      <c r="J99" s="10" t="s">
        <v>271</v>
      </c>
      <c r="K99" s="9"/>
      <c r="L99" s="45" t="s">
        <v>618</v>
      </c>
      <c r="M99" s="56">
        <v>5</v>
      </c>
      <c r="N99" s="167">
        <f t="shared" si="1"/>
        <v>0.6932395898865896</v>
      </c>
      <c r="O99" s="168">
        <v>0.42014520599187255</v>
      </c>
    </row>
    <row r="100" spans="1:15" ht="89.25">
      <c r="A100" s="9" t="s">
        <v>415</v>
      </c>
      <c r="B100" s="9" t="s">
        <v>473</v>
      </c>
      <c r="C100" s="13" t="s">
        <v>491</v>
      </c>
      <c r="D100" s="154">
        <v>2.5</v>
      </c>
      <c r="E100" s="10">
        <v>2</v>
      </c>
      <c r="F100" s="10">
        <v>2</v>
      </c>
      <c r="G100" s="10">
        <v>0.5</v>
      </c>
      <c r="H100" s="10" t="s">
        <v>568</v>
      </c>
      <c r="I100" s="10"/>
      <c r="J100" s="10" t="s">
        <v>439</v>
      </c>
      <c r="K100" s="9"/>
      <c r="L100" s="45" t="s">
        <v>618</v>
      </c>
      <c r="M100" s="56">
        <v>5</v>
      </c>
      <c r="N100" s="167">
        <f t="shared" si="1"/>
        <v>1.0503630149796814</v>
      </c>
      <c r="O100" s="168">
        <v>0.42014520599187255</v>
      </c>
    </row>
    <row r="101" spans="1:15" ht="63.75">
      <c r="A101" s="9" t="s">
        <v>466</v>
      </c>
      <c r="B101" s="9" t="s">
        <v>219</v>
      </c>
      <c r="C101" s="13" t="s">
        <v>449</v>
      </c>
      <c r="D101" s="154">
        <v>2.5</v>
      </c>
      <c r="E101" s="10">
        <v>2</v>
      </c>
      <c r="F101" s="10">
        <v>2</v>
      </c>
      <c r="G101" s="28">
        <v>0.5</v>
      </c>
      <c r="H101" s="10" t="s">
        <v>568</v>
      </c>
      <c r="I101" s="10"/>
      <c r="J101" s="10" t="s">
        <v>271</v>
      </c>
      <c r="K101" s="9"/>
      <c r="L101" s="45" t="s">
        <v>618</v>
      </c>
      <c r="M101" s="56">
        <v>5</v>
      </c>
      <c r="N101" s="167">
        <f t="shared" si="1"/>
        <v>1.0503630149796814</v>
      </c>
      <c r="O101" s="168">
        <v>0.42014520599187255</v>
      </c>
    </row>
    <row r="102" spans="1:15" ht="102">
      <c r="A102" s="9" t="s">
        <v>628</v>
      </c>
      <c r="B102" s="9" t="s">
        <v>355</v>
      </c>
      <c r="C102" s="13" t="s">
        <v>155</v>
      </c>
      <c r="D102" s="154">
        <v>1.65</v>
      </c>
      <c r="E102" s="10">
        <v>3</v>
      </c>
      <c r="F102" s="10">
        <v>2</v>
      </c>
      <c r="G102" s="29">
        <v>0.33</v>
      </c>
      <c r="H102" s="10" t="s">
        <v>568</v>
      </c>
      <c r="I102" s="10"/>
      <c r="J102" s="10" t="s">
        <v>439</v>
      </c>
      <c r="K102" s="9"/>
      <c r="L102" s="45" t="s">
        <v>618</v>
      </c>
      <c r="M102" s="56">
        <v>5</v>
      </c>
      <c r="N102" s="167">
        <f t="shared" si="1"/>
        <v>0.6932395898865896</v>
      </c>
      <c r="O102" s="168">
        <v>0.42014520599187255</v>
      </c>
    </row>
    <row r="103" spans="1:15" ht="54.75" customHeight="1">
      <c r="A103" s="9" t="s">
        <v>588</v>
      </c>
      <c r="B103" s="9" t="s">
        <v>355</v>
      </c>
      <c r="C103" s="13" t="s">
        <v>155</v>
      </c>
      <c r="D103" s="154">
        <v>2.5</v>
      </c>
      <c r="E103" s="10">
        <v>2</v>
      </c>
      <c r="F103" s="10">
        <v>2</v>
      </c>
      <c r="G103" s="10">
        <v>0.5</v>
      </c>
      <c r="H103" s="10" t="s">
        <v>568</v>
      </c>
      <c r="I103" s="10"/>
      <c r="J103" s="10" t="s">
        <v>439</v>
      </c>
      <c r="K103" s="9"/>
      <c r="L103" s="45" t="s">
        <v>618</v>
      </c>
      <c r="M103" s="56">
        <v>5</v>
      </c>
      <c r="N103" s="167">
        <f t="shared" si="1"/>
        <v>1.0503630149796814</v>
      </c>
      <c r="O103" s="168">
        <v>0.42014520599187255</v>
      </c>
    </row>
    <row r="104" spans="1:15" ht="67.5" customHeight="1">
      <c r="A104" s="9" t="s">
        <v>598</v>
      </c>
      <c r="B104" s="9" t="s">
        <v>355</v>
      </c>
      <c r="C104" s="13" t="s">
        <v>155</v>
      </c>
      <c r="D104" s="154">
        <v>2.5</v>
      </c>
      <c r="E104" s="10">
        <v>2</v>
      </c>
      <c r="F104" s="10">
        <v>2</v>
      </c>
      <c r="G104" s="10">
        <v>0.5</v>
      </c>
      <c r="H104" s="10" t="s">
        <v>568</v>
      </c>
      <c r="I104" s="10"/>
      <c r="J104" s="10" t="s">
        <v>454</v>
      </c>
      <c r="K104" s="9"/>
      <c r="L104" s="45" t="s">
        <v>618</v>
      </c>
      <c r="M104" s="56">
        <v>5</v>
      </c>
      <c r="N104" s="167">
        <f t="shared" si="1"/>
        <v>1.0503630149796814</v>
      </c>
      <c r="O104" s="168">
        <v>0.42014520599187255</v>
      </c>
    </row>
    <row r="105" spans="1:15" ht="89.25">
      <c r="A105" s="9" t="s">
        <v>142</v>
      </c>
      <c r="B105" s="9" t="s">
        <v>355</v>
      </c>
      <c r="C105" s="13" t="s">
        <v>155</v>
      </c>
      <c r="D105" s="154">
        <v>2.5</v>
      </c>
      <c r="E105" s="10">
        <v>2</v>
      </c>
      <c r="F105" s="10">
        <v>1</v>
      </c>
      <c r="G105" s="10">
        <v>0.5</v>
      </c>
      <c r="H105" s="10" t="s">
        <v>568</v>
      </c>
      <c r="I105" s="10"/>
      <c r="J105" s="10" t="s">
        <v>439</v>
      </c>
      <c r="K105" s="9"/>
      <c r="L105" s="45" t="s">
        <v>618</v>
      </c>
      <c r="M105" s="56">
        <v>5</v>
      </c>
      <c r="N105" s="167">
        <f t="shared" si="1"/>
        <v>1.0503630149796814</v>
      </c>
      <c r="O105" s="168">
        <v>0.42014520599187255</v>
      </c>
    </row>
    <row r="106" spans="1:15" ht="66" customHeight="1">
      <c r="A106" s="9" t="s">
        <v>453</v>
      </c>
      <c r="B106" s="9" t="s">
        <v>355</v>
      </c>
      <c r="C106" s="13" t="s">
        <v>155</v>
      </c>
      <c r="D106" s="154">
        <v>1.67</v>
      </c>
      <c r="E106" s="10">
        <v>3</v>
      </c>
      <c r="F106" s="10">
        <v>3</v>
      </c>
      <c r="G106" s="28">
        <v>0.333</v>
      </c>
      <c r="H106" s="10" t="s">
        <v>568</v>
      </c>
      <c r="I106" s="10"/>
      <c r="J106" s="10" t="s">
        <v>454</v>
      </c>
      <c r="K106" s="9"/>
      <c r="L106" s="45" t="s">
        <v>618</v>
      </c>
      <c r="M106" s="56">
        <v>5</v>
      </c>
      <c r="N106" s="167">
        <f t="shared" si="1"/>
        <v>0.7016424940064271</v>
      </c>
      <c r="O106" s="168">
        <v>0.42014520599187255</v>
      </c>
    </row>
    <row r="107" spans="1:15" ht="67.5" customHeight="1">
      <c r="A107" s="9" t="s">
        <v>515</v>
      </c>
      <c r="B107" s="9" t="s">
        <v>225</v>
      </c>
      <c r="C107" s="13" t="s">
        <v>447</v>
      </c>
      <c r="D107" s="154">
        <v>0.85</v>
      </c>
      <c r="E107" s="10">
        <v>3</v>
      </c>
      <c r="F107" s="10">
        <v>2</v>
      </c>
      <c r="G107" s="28">
        <v>0.17</v>
      </c>
      <c r="H107" s="10" t="s">
        <v>573</v>
      </c>
      <c r="I107" s="10"/>
      <c r="J107" s="10" t="s">
        <v>326</v>
      </c>
      <c r="K107" s="9"/>
      <c r="L107" s="45" t="s">
        <v>618</v>
      </c>
      <c r="M107" s="56">
        <v>5</v>
      </c>
      <c r="N107" s="167">
        <f t="shared" si="1"/>
        <v>0.35712342509309164</v>
      </c>
      <c r="O107" s="168">
        <v>0.42014520599187255</v>
      </c>
    </row>
    <row r="108" spans="1:15" ht="76.5">
      <c r="A108" s="9" t="s">
        <v>237</v>
      </c>
      <c r="B108" s="9" t="s">
        <v>124</v>
      </c>
      <c r="C108" s="13" t="s">
        <v>489</v>
      </c>
      <c r="D108" s="154">
        <v>5</v>
      </c>
      <c r="E108" s="10">
        <v>1</v>
      </c>
      <c r="F108" s="10">
        <v>1</v>
      </c>
      <c r="G108" s="10">
        <v>1</v>
      </c>
      <c r="H108" s="10" t="s">
        <v>568</v>
      </c>
      <c r="I108" s="10"/>
      <c r="J108" s="10" t="s">
        <v>439</v>
      </c>
      <c r="K108" s="9"/>
      <c r="L108" s="45" t="s">
        <v>618</v>
      </c>
      <c r="M108" s="56">
        <v>5</v>
      </c>
      <c r="N108" s="167">
        <f t="shared" si="1"/>
        <v>2.100726029959363</v>
      </c>
      <c r="O108" s="168">
        <v>0.42014520599187255</v>
      </c>
    </row>
    <row r="109" spans="1:15" ht="76.5">
      <c r="A109" s="9" t="s">
        <v>587</v>
      </c>
      <c r="B109" s="9" t="s">
        <v>500</v>
      </c>
      <c r="C109" s="13" t="s">
        <v>449</v>
      </c>
      <c r="D109" s="154">
        <v>2.5</v>
      </c>
      <c r="E109" s="10">
        <v>1</v>
      </c>
      <c r="F109" s="10">
        <v>1</v>
      </c>
      <c r="G109" s="10">
        <v>0.5</v>
      </c>
      <c r="H109" s="10" t="s">
        <v>568</v>
      </c>
      <c r="I109" s="10"/>
      <c r="J109" s="10" t="s">
        <v>439</v>
      </c>
      <c r="K109" s="9"/>
      <c r="L109" s="45" t="s">
        <v>618</v>
      </c>
      <c r="M109" s="56">
        <v>5</v>
      </c>
      <c r="N109" s="167">
        <f t="shared" si="1"/>
        <v>1.0503630149796814</v>
      </c>
      <c r="O109" s="168">
        <v>0.42014520599187255</v>
      </c>
    </row>
    <row r="110" spans="1:15" ht="76.5">
      <c r="A110" s="9" t="s">
        <v>138</v>
      </c>
      <c r="B110" s="9" t="s">
        <v>216</v>
      </c>
      <c r="C110" s="13" t="s">
        <v>449</v>
      </c>
      <c r="D110" s="154">
        <v>1.65</v>
      </c>
      <c r="E110" s="10">
        <v>3</v>
      </c>
      <c r="F110" s="10">
        <v>3</v>
      </c>
      <c r="G110" s="28">
        <v>0.33</v>
      </c>
      <c r="H110" s="10" t="s">
        <v>568</v>
      </c>
      <c r="I110" s="10"/>
      <c r="J110" s="10" t="s">
        <v>271</v>
      </c>
      <c r="K110" s="9"/>
      <c r="L110" s="45" t="s">
        <v>618</v>
      </c>
      <c r="M110" s="56">
        <v>5</v>
      </c>
      <c r="N110" s="167">
        <f t="shared" si="1"/>
        <v>0.6932395898865896</v>
      </c>
      <c r="O110" s="168">
        <v>0.42014520599187255</v>
      </c>
    </row>
    <row r="111" spans="1:15" ht="89.25">
      <c r="A111" s="9" t="s">
        <v>562</v>
      </c>
      <c r="B111" s="9" t="s">
        <v>221</v>
      </c>
      <c r="C111" s="13" t="s">
        <v>449</v>
      </c>
      <c r="D111" s="154">
        <v>2.5</v>
      </c>
      <c r="E111" s="10">
        <v>2</v>
      </c>
      <c r="F111" s="10">
        <v>2</v>
      </c>
      <c r="G111" s="28">
        <v>0.5</v>
      </c>
      <c r="H111" s="10" t="s">
        <v>568</v>
      </c>
      <c r="I111" s="10"/>
      <c r="J111" s="10" t="s">
        <v>456</v>
      </c>
      <c r="K111" s="9"/>
      <c r="L111" s="45" t="s">
        <v>618</v>
      </c>
      <c r="M111" s="56">
        <v>5</v>
      </c>
      <c r="N111" s="167">
        <f t="shared" si="1"/>
        <v>1.0503630149796814</v>
      </c>
      <c r="O111" s="168">
        <v>0.42014520599187255</v>
      </c>
    </row>
    <row r="112" spans="1:15" ht="89.25">
      <c r="A112" s="9" t="s">
        <v>415</v>
      </c>
      <c r="B112" s="9" t="s">
        <v>162</v>
      </c>
      <c r="C112" s="13" t="s">
        <v>491</v>
      </c>
      <c r="D112" s="154">
        <v>2.5</v>
      </c>
      <c r="E112" s="10">
        <v>2</v>
      </c>
      <c r="F112" s="10">
        <v>2</v>
      </c>
      <c r="G112" s="10">
        <v>0.5</v>
      </c>
      <c r="H112" s="10" t="s">
        <v>568</v>
      </c>
      <c r="I112" s="10"/>
      <c r="J112" s="10" t="s">
        <v>439</v>
      </c>
      <c r="K112" s="9"/>
      <c r="L112" s="45" t="s">
        <v>618</v>
      </c>
      <c r="M112" s="56">
        <v>5</v>
      </c>
      <c r="N112" s="167">
        <f t="shared" si="1"/>
        <v>1.0503630149796814</v>
      </c>
      <c r="O112" s="168">
        <v>0.42014520599187255</v>
      </c>
    </row>
    <row r="113" spans="1:15" ht="89.25">
      <c r="A113" s="9" t="s">
        <v>604</v>
      </c>
      <c r="B113" s="9" t="s">
        <v>162</v>
      </c>
      <c r="C113" s="13" t="s">
        <v>491</v>
      </c>
      <c r="D113" s="154">
        <v>1.65</v>
      </c>
      <c r="E113" s="10">
        <v>3</v>
      </c>
      <c r="F113" s="10">
        <v>1</v>
      </c>
      <c r="G113" s="28">
        <v>0.33</v>
      </c>
      <c r="H113" s="10" t="s">
        <v>568</v>
      </c>
      <c r="I113" s="10"/>
      <c r="J113" s="10" t="s">
        <v>456</v>
      </c>
      <c r="K113" s="9"/>
      <c r="L113" s="45" t="s">
        <v>618</v>
      </c>
      <c r="M113" s="56">
        <v>5</v>
      </c>
      <c r="N113" s="167">
        <f t="shared" si="1"/>
        <v>0.6932395898865896</v>
      </c>
      <c r="O113" s="168">
        <v>0.42014520599187255</v>
      </c>
    </row>
    <row r="114" spans="1:15" ht="66" customHeight="1">
      <c r="A114" s="9" t="s">
        <v>238</v>
      </c>
      <c r="B114" s="9" t="s">
        <v>162</v>
      </c>
      <c r="C114" s="13" t="s">
        <v>491</v>
      </c>
      <c r="D114" s="154">
        <v>2.5</v>
      </c>
      <c r="E114" s="10">
        <v>2</v>
      </c>
      <c r="F114" s="10">
        <v>1</v>
      </c>
      <c r="G114" s="10">
        <v>0.5</v>
      </c>
      <c r="H114" s="10" t="s">
        <v>568</v>
      </c>
      <c r="I114" s="10"/>
      <c r="J114" s="10" t="s">
        <v>439</v>
      </c>
      <c r="K114" s="9"/>
      <c r="L114" s="45" t="s">
        <v>618</v>
      </c>
      <c r="M114" s="56">
        <v>5</v>
      </c>
      <c r="N114" s="167">
        <f t="shared" si="1"/>
        <v>1.0503630149796814</v>
      </c>
      <c r="O114" s="168">
        <v>0.42014520599187255</v>
      </c>
    </row>
    <row r="115" spans="1:15" ht="89.25">
      <c r="A115" s="9" t="s">
        <v>474</v>
      </c>
      <c r="B115" s="9" t="s">
        <v>553</v>
      </c>
      <c r="C115" s="75" t="s">
        <v>448</v>
      </c>
      <c r="D115" s="154">
        <v>0.85</v>
      </c>
      <c r="E115" s="10">
        <v>3</v>
      </c>
      <c r="F115" s="10">
        <v>1</v>
      </c>
      <c r="G115" s="10">
        <v>0.17</v>
      </c>
      <c r="H115" s="10" t="s">
        <v>568</v>
      </c>
      <c r="I115" s="10"/>
      <c r="J115" s="10" t="s">
        <v>538</v>
      </c>
      <c r="K115" s="9"/>
      <c r="L115" s="45" t="s">
        <v>618</v>
      </c>
      <c r="M115" s="56">
        <v>5</v>
      </c>
      <c r="N115" s="167">
        <f t="shared" si="1"/>
        <v>0.35712342509309164</v>
      </c>
      <c r="O115" s="168">
        <v>0.42014520599187255</v>
      </c>
    </row>
    <row r="116" spans="1:15" ht="89.25">
      <c r="A116" s="9" t="s">
        <v>515</v>
      </c>
      <c r="B116" s="9" t="s">
        <v>157</v>
      </c>
      <c r="C116" s="13" t="s">
        <v>447</v>
      </c>
      <c r="D116" s="154">
        <v>1.65</v>
      </c>
      <c r="E116" s="10">
        <v>3</v>
      </c>
      <c r="F116" s="10">
        <v>2</v>
      </c>
      <c r="G116" s="28">
        <v>0.33</v>
      </c>
      <c r="H116" s="10" t="s">
        <v>573</v>
      </c>
      <c r="I116" s="10"/>
      <c r="J116" s="10" t="s">
        <v>326</v>
      </c>
      <c r="K116" s="9"/>
      <c r="L116" s="45" t="s">
        <v>618</v>
      </c>
      <c r="M116" s="56">
        <v>5</v>
      </c>
      <c r="N116" s="167">
        <f t="shared" si="1"/>
        <v>0.6932395898865896</v>
      </c>
      <c r="O116" s="168">
        <v>0.42014520599187255</v>
      </c>
    </row>
    <row r="117" spans="1:15" ht="76.5">
      <c r="A117" s="9" t="s">
        <v>242</v>
      </c>
      <c r="B117" s="9" t="s">
        <v>117</v>
      </c>
      <c r="C117" s="13" t="s">
        <v>449</v>
      </c>
      <c r="D117" s="154">
        <v>5</v>
      </c>
      <c r="E117" s="10">
        <v>1</v>
      </c>
      <c r="F117" s="10">
        <v>1</v>
      </c>
      <c r="G117" s="10">
        <v>1</v>
      </c>
      <c r="H117" s="10" t="s">
        <v>568</v>
      </c>
      <c r="I117" s="10"/>
      <c r="J117" s="10" t="s">
        <v>439</v>
      </c>
      <c r="K117" s="9"/>
      <c r="L117" s="45" t="s">
        <v>618</v>
      </c>
      <c r="M117" s="56">
        <v>5</v>
      </c>
      <c r="N117" s="167">
        <f t="shared" si="1"/>
        <v>2.100726029959363</v>
      </c>
      <c r="O117" s="168">
        <v>0.42014520599187255</v>
      </c>
    </row>
    <row r="118" spans="1:15" ht="76.5">
      <c r="A118" s="9" t="s">
        <v>516</v>
      </c>
      <c r="B118" s="9" t="s">
        <v>478</v>
      </c>
      <c r="C118" s="13" t="s">
        <v>447</v>
      </c>
      <c r="D118" s="154">
        <v>2.5</v>
      </c>
      <c r="E118" s="10">
        <v>2</v>
      </c>
      <c r="F118" s="10">
        <v>2</v>
      </c>
      <c r="G118" s="28">
        <v>0.5</v>
      </c>
      <c r="H118" s="10" t="s">
        <v>568</v>
      </c>
      <c r="I118" s="10"/>
      <c r="J118" s="10" t="s">
        <v>459</v>
      </c>
      <c r="K118" s="9"/>
      <c r="L118" s="45" t="s">
        <v>618</v>
      </c>
      <c r="M118" s="56">
        <v>5</v>
      </c>
      <c r="N118" s="167">
        <f t="shared" si="1"/>
        <v>1.0503630149796814</v>
      </c>
      <c r="O118" s="168">
        <v>0.42014520599187255</v>
      </c>
    </row>
    <row r="119" spans="1:15" ht="52.5" customHeight="1">
      <c r="A119" s="9" t="s">
        <v>309</v>
      </c>
      <c r="B119" s="9" t="s">
        <v>478</v>
      </c>
      <c r="C119" s="13" t="s">
        <v>447</v>
      </c>
      <c r="D119" s="154">
        <v>2.5</v>
      </c>
      <c r="E119" s="10">
        <v>2</v>
      </c>
      <c r="F119" s="10">
        <v>1</v>
      </c>
      <c r="G119" s="28">
        <v>0.5</v>
      </c>
      <c r="H119" s="10" t="s">
        <v>568</v>
      </c>
      <c r="I119" s="10"/>
      <c r="J119" s="10" t="s">
        <v>459</v>
      </c>
      <c r="K119" s="9"/>
      <c r="L119" s="45" t="s">
        <v>618</v>
      </c>
      <c r="M119" s="56">
        <v>5</v>
      </c>
      <c r="N119" s="167">
        <f t="shared" si="1"/>
        <v>1.0503630149796814</v>
      </c>
      <c r="O119" s="168">
        <v>0.42014520599187255</v>
      </c>
    </row>
    <row r="120" spans="1:15" ht="77.25" thickBot="1">
      <c r="A120" s="61" t="s">
        <v>516</v>
      </c>
      <c r="B120" s="61" t="s">
        <v>213</v>
      </c>
      <c r="C120" s="74" t="s">
        <v>447</v>
      </c>
      <c r="D120" s="157">
        <v>2.5</v>
      </c>
      <c r="E120" s="62">
        <v>2</v>
      </c>
      <c r="F120" s="62">
        <v>2</v>
      </c>
      <c r="G120" s="63">
        <v>0.5</v>
      </c>
      <c r="H120" s="62" t="s">
        <v>568</v>
      </c>
      <c r="I120" s="62"/>
      <c r="J120" s="62" t="s">
        <v>459</v>
      </c>
      <c r="K120" s="61"/>
      <c r="L120" s="5" t="s">
        <v>618</v>
      </c>
      <c r="M120" s="64">
        <v>5</v>
      </c>
      <c r="N120" s="167">
        <f t="shared" si="1"/>
        <v>1.0503630149796814</v>
      </c>
      <c r="O120" s="168">
        <v>0.42014520599187255</v>
      </c>
    </row>
    <row r="121" spans="1:14" ht="12.75">
      <c r="A121" s="8"/>
      <c r="B121" s="8"/>
      <c r="C121" s="76"/>
      <c r="D121" s="24">
        <f>SUM(D4:D120)</f>
        <v>272.40200000000004</v>
      </c>
      <c r="E121" s="24"/>
      <c r="F121" s="24"/>
      <c r="G121" s="24">
        <f>SUM(G4:G120)</f>
        <v>54.96899999999999</v>
      </c>
      <c r="H121" s="24"/>
      <c r="I121" s="24"/>
      <c r="J121" s="24"/>
      <c r="K121" s="24"/>
      <c r="L121" s="24"/>
      <c r="M121" s="24"/>
      <c r="N121" s="24">
        <f>SUM(N4:N120)</f>
        <v>114.44839440259801</v>
      </c>
    </row>
    <row r="122" spans="1:12" ht="12.75">
      <c r="A122" s="8"/>
      <c r="B122" s="8"/>
      <c r="C122" s="76"/>
      <c r="D122" s="7"/>
      <c r="E122" s="7"/>
      <c r="F122" s="7"/>
      <c r="G122" s="7"/>
      <c r="H122" s="7"/>
      <c r="I122" s="7"/>
      <c r="J122" s="7"/>
      <c r="K122" s="8"/>
      <c r="L122" s="151"/>
    </row>
    <row r="123" spans="1:12" ht="12.75">
      <c r="A123" s="8"/>
      <c r="B123" s="7"/>
      <c r="C123" s="76"/>
      <c r="D123" s="7"/>
      <c r="E123" s="7"/>
      <c r="F123" s="7"/>
      <c r="G123" s="7"/>
      <c r="H123" s="7"/>
      <c r="I123" s="7"/>
      <c r="J123" s="8"/>
      <c r="K123" s="8"/>
      <c r="L123" s="151"/>
    </row>
    <row r="124" spans="2:12" ht="25.5">
      <c r="B124" s="229" t="s">
        <v>450</v>
      </c>
      <c r="C124" s="237" t="s">
        <v>446</v>
      </c>
      <c r="D124" s="223">
        <v>5</v>
      </c>
      <c r="E124" s="242">
        <f>D124*G124</f>
        <v>2.100726029959363</v>
      </c>
      <c r="F124" s="236"/>
      <c r="G124" s="236">
        <v>0.42014520599187255</v>
      </c>
      <c r="L124" s="7"/>
    </row>
    <row r="125" spans="2:12" ht="25.5">
      <c r="B125" s="229" t="s">
        <v>119</v>
      </c>
      <c r="C125" s="237" t="s">
        <v>446</v>
      </c>
      <c r="D125" s="223">
        <v>5</v>
      </c>
      <c r="E125" s="242">
        <f aca="true" t="shared" si="2" ref="E125:E185">D125*G125</f>
        <v>2.100726029959363</v>
      </c>
      <c r="F125" s="236"/>
      <c r="G125" s="236">
        <v>0.42014520599187255</v>
      </c>
      <c r="L125" s="7"/>
    </row>
    <row r="126" spans="2:7" ht="25.5">
      <c r="B126" s="229" t="s">
        <v>218</v>
      </c>
      <c r="C126" s="237" t="s">
        <v>449</v>
      </c>
      <c r="D126" s="223">
        <v>2.5</v>
      </c>
      <c r="E126" s="242">
        <f t="shared" si="2"/>
        <v>1.0503630149796814</v>
      </c>
      <c r="F126" s="236"/>
      <c r="G126" s="236">
        <v>0.42014520599187255</v>
      </c>
    </row>
    <row r="127" spans="2:7" ht="25.5">
      <c r="B127" s="229" t="s">
        <v>497</v>
      </c>
      <c r="C127" s="237" t="s">
        <v>494</v>
      </c>
      <c r="D127" s="223">
        <v>1.25</v>
      </c>
      <c r="E127" s="242">
        <f t="shared" si="2"/>
        <v>0.5251815074898407</v>
      </c>
      <c r="F127" s="236"/>
      <c r="G127" s="236">
        <v>0.42014520599187255</v>
      </c>
    </row>
    <row r="128" spans="2:7" ht="25.5">
      <c r="B128" s="229" t="s">
        <v>460</v>
      </c>
      <c r="C128" s="237" t="s">
        <v>155</v>
      </c>
      <c r="D128" s="223">
        <v>11.67</v>
      </c>
      <c r="E128" s="242">
        <f t="shared" si="2"/>
        <v>4.903094553925152</v>
      </c>
      <c r="F128" s="236"/>
      <c r="G128" s="236">
        <v>0.42014520599187255</v>
      </c>
    </row>
    <row r="129" spans="2:7" ht="12.75">
      <c r="B129" s="229" t="s">
        <v>171</v>
      </c>
      <c r="C129" s="237" t="s">
        <v>155</v>
      </c>
      <c r="D129" s="223">
        <v>3.32</v>
      </c>
      <c r="E129" s="242">
        <f t="shared" si="2"/>
        <v>1.3948820838930167</v>
      </c>
      <c r="F129" s="235"/>
      <c r="G129" s="236">
        <v>0.42014520599187255</v>
      </c>
    </row>
    <row r="130" spans="2:7" ht="25.5">
      <c r="B130" s="229" t="s">
        <v>208</v>
      </c>
      <c r="C130" s="237" t="s">
        <v>447</v>
      </c>
      <c r="D130" s="223">
        <v>0.85</v>
      </c>
      <c r="E130" s="242">
        <f t="shared" si="2"/>
        <v>0.35712342509309164</v>
      </c>
      <c r="F130" s="236"/>
      <c r="G130" s="236">
        <v>0.42014520599187255</v>
      </c>
    </row>
    <row r="131" spans="2:7" ht="25.5">
      <c r="B131" s="229" t="s">
        <v>353</v>
      </c>
      <c r="C131" s="237" t="s">
        <v>615</v>
      </c>
      <c r="D131" s="223">
        <v>2.5</v>
      </c>
      <c r="E131" s="242">
        <f t="shared" si="2"/>
        <v>1.0503630149796814</v>
      </c>
      <c r="F131" s="236"/>
      <c r="G131" s="236">
        <v>0.42014520599187255</v>
      </c>
    </row>
    <row r="132" spans="2:7" ht="25.5">
      <c r="B132" s="229" t="s">
        <v>160</v>
      </c>
      <c r="C132" s="237" t="s">
        <v>447</v>
      </c>
      <c r="D132" s="223">
        <v>7.05</v>
      </c>
      <c r="E132" s="242">
        <f t="shared" si="2"/>
        <v>2.9620237022427016</v>
      </c>
      <c r="F132" s="236"/>
      <c r="G132" s="236">
        <v>0.42014520599187255</v>
      </c>
    </row>
    <row r="133" spans="2:7" ht="25.5">
      <c r="B133" s="229" t="s">
        <v>151</v>
      </c>
      <c r="C133" s="237" t="s">
        <v>494</v>
      </c>
      <c r="D133" s="223">
        <v>7.5</v>
      </c>
      <c r="E133" s="242">
        <f t="shared" si="2"/>
        <v>3.1510890449390443</v>
      </c>
      <c r="F133" s="236"/>
      <c r="G133" s="236">
        <v>0.42014520599187255</v>
      </c>
    </row>
    <row r="134" spans="2:7" ht="38.25">
      <c r="B134" s="229" t="s">
        <v>118</v>
      </c>
      <c r="C134" s="237" t="s">
        <v>487</v>
      </c>
      <c r="D134" s="223">
        <v>5</v>
      </c>
      <c r="E134" s="242">
        <f t="shared" si="2"/>
        <v>2.100726029959363</v>
      </c>
      <c r="F134" s="236"/>
      <c r="G134" s="236">
        <v>0.42014520599187255</v>
      </c>
    </row>
    <row r="135" spans="2:7" ht="25.5">
      <c r="B135" s="229" t="s">
        <v>498</v>
      </c>
      <c r="C135" s="237" t="s">
        <v>491</v>
      </c>
      <c r="D135" s="223">
        <v>3.8</v>
      </c>
      <c r="E135" s="242">
        <f t="shared" si="2"/>
        <v>1.5965517827691156</v>
      </c>
      <c r="F135" s="236"/>
      <c r="G135" s="236">
        <v>0.42014520599187255</v>
      </c>
    </row>
    <row r="136" spans="2:7" ht="25.5">
      <c r="B136" s="229" t="s">
        <v>163</v>
      </c>
      <c r="C136" s="237" t="s">
        <v>447</v>
      </c>
      <c r="D136" s="223">
        <v>3.68</v>
      </c>
      <c r="E136" s="242">
        <f t="shared" si="2"/>
        <v>1.546134358050091</v>
      </c>
      <c r="F136" s="236"/>
      <c r="G136" s="236">
        <v>0.42014520599187255</v>
      </c>
    </row>
    <row r="137" spans="2:7" ht="25.5">
      <c r="B137" s="229" t="s">
        <v>214</v>
      </c>
      <c r="C137" s="237" t="s">
        <v>449</v>
      </c>
      <c r="D137" s="223">
        <v>1.65</v>
      </c>
      <c r="E137" s="242">
        <f t="shared" si="2"/>
        <v>0.6932395898865896</v>
      </c>
      <c r="F137" s="236"/>
      <c r="G137" s="236">
        <v>0.42014520599187255</v>
      </c>
    </row>
    <row r="138" spans="2:7" ht="25.5">
      <c r="B138" s="229" t="s">
        <v>116</v>
      </c>
      <c r="C138" s="237" t="s">
        <v>449</v>
      </c>
      <c r="D138" s="223">
        <v>1.25</v>
      </c>
      <c r="E138" s="242">
        <f t="shared" si="2"/>
        <v>0.5251815074898407</v>
      </c>
      <c r="F138" s="236"/>
      <c r="G138" s="236">
        <v>0.42014520599187255</v>
      </c>
    </row>
    <row r="139" spans="2:7" ht="25.5">
      <c r="B139" s="229" t="s">
        <v>223</v>
      </c>
      <c r="C139" s="237" t="s">
        <v>491</v>
      </c>
      <c r="D139" s="223">
        <v>7.5</v>
      </c>
      <c r="E139" s="242">
        <f t="shared" si="2"/>
        <v>3.1510890449390443</v>
      </c>
      <c r="F139" s="236"/>
      <c r="G139" s="236">
        <v>0.42014520599187255</v>
      </c>
    </row>
    <row r="140" spans="2:7" ht="25.5">
      <c r="B140" s="229" t="s">
        <v>354</v>
      </c>
      <c r="C140" s="237" t="s">
        <v>615</v>
      </c>
      <c r="D140" s="223">
        <v>2.5</v>
      </c>
      <c r="E140" s="242">
        <f t="shared" si="2"/>
        <v>1.0503630149796814</v>
      </c>
      <c r="F140" s="236"/>
      <c r="G140" s="236">
        <v>0.42014520599187255</v>
      </c>
    </row>
    <row r="141" spans="2:7" ht="25.5">
      <c r="B141" s="229" t="s">
        <v>123</v>
      </c>
      <c r="C141" s="237" t="s">
        <v>155</v>
      </c>
      <c r="D141" s="223">
        <v>2.5</v>
      </c>
      <c r="E141" s="242">
        <f t="shared" si="2"/>
        <v>1.0503630149796814</v>
      </c>
      <c r="F141" s="236"/>
      <c r="G141" s="236">
        <v>0.42014520599187255</v>
      </c>
    </row>
    <row r="142" spans="2:7" ht="25.5">
      <c r="B142" s="229" t="s">
        <v>210</v>
      </c>
      <c r="C142" s="237" t="s">
        <v>447</v>
      </c>
      <c r="D142" s="223">
        <v>0.85</v>
      </c>
      <c r="E142" s="242">
        <f t="shared" si="2"/>
        <v>0.35712342509309164</v>
      </c>
      <c r="F142" s="236"/>
      <c r="G142" s="236">
        <v>0.42014520599187255</v>
      </c>
    </row>
    <row r="143" spans="2:7" ht="25.5">
      <c r="B143" s="229" t="s">
        <v>488</v>
      </c>
      <c r="C143" s="237" t="s">
        <v>491</v>
      </c>
      <c r="D143" s="223">
        <v>6.25</v>
      </c>
      <c r="E143" s="242">
        <f t="shared" si="2"/>
        <v>2.6259075374492036</v>
      </c>
      <c r="F143" s="236"/>
      <c r="G143" s="236">
        <v>0.42014520599187255</v>
      </c>
    </row>
    <row r="144" spans="2:7" ht="25.5">
      <c r="B144" s="229" t="s">
        <v>220</v>
      </c>
      <c r="C144" s="237" t="s">
        <v>449</v>
      </c>
      <c r="D144" s="223">
        <v>2.5</v>
      </c>
      <c r="E144" s="242">
        <f t="shared" si="2"/>
        <v>1.0503630149796814</v>
      </c>
      <c r="F144" s="236"/>
      <c r="G144" s="236">
        <v>0.42014520599187255</v>
      </c>
    </row>
    <row r="145" spans="2:7" ht="25.5">
      <c r="B145" s="220" t="s">
        <v>552</v>
      </c>
      <c r="C145" s="238" t="s">
        <v>449</v>
      </c>
      <c r="D145" s="223">
        <v>2.5</v>
      </c>
      <c r="E145" s="242">
        <f t="shared" si="2"/>
        <v>1.0503630149796814</v>
      </c>
      <c r="F145" s="236"/>
      <c r="G145" s="236">
        <v>0.42014520599187255</v>
      </c>
    </row>
    <row r="146" spans="2:7" ht="25.5">
      <c r="B146" s="220" t="s">
        <v>209</v>
      </c>
      <c r="C146" s="239" t="s">
        <v>447</v>
      </c>
      <c r="D146" s="223">
        <v>5.85</v>
      </c>
      <c r="E146" s="242">
        <f t="shared" si="2"/>
        <v>2.4578494550524543</v>
      </c>
      <c r="F146" s="236"/>
      <c r="G146" s="236">
        <v>0.42014520599187255</v>
      </c>
    </row>
    <row r="147" spans="2:7" ht="25.5">
      <c r="B147" s="220" t="s">
        <v>169</v>
      </c>
      <c r="C147" s="239" t="s">
        <v>487</v>
      </c>
      <c r="D147" s="223">
        <v>0.85</v>
      </c>
      <c r="E147" s="242">
        <f t="shared" si="2"/>
        <v>0.35712342509309164</v>
      </c>
      <c r="F147" s="236"/>
      <c r="G147" s="236">
        <v>0.42014520599187255</v>
      </c>
    </row>
    <row r="148" spans="2:7" ht="38.25">
      <c r="B148" s="220" t="s">
        <v>465</v>
      </c>
      <c r="C148" s="239" t="s">
        <v>447</v>
      </c>
      <c r="D148" s="223">
        <v>2.5</v>
      </c>
      <c r="E148" s="242">
        <f t="shared" si="2"/>
        <v>1.0503630149796814</v>
      </c>
      <c r="F148" s="236"/>
      <c r="G148" s="236">
        <v>0.42014520599187255</v>
      </c>
    </row>
    <row r="149" spans="2:7" ht="38.25">
      <c r="B149" s="220" t="s">
        <v>470</v>
      </c>
      <c r="C149" s="239" t="s">
        <v>449</v>
      </c>
      <c r="D149" s="223">
        <v>22.5</v>
      </c>
      <c r="E149" s="242">
        <f t="shared" si="2"/>
        <v>9.453267134817132</v>
      </c>
      <c r="F149" s="236"/>
      <c r="G149" s="236">
        <v>0.42014520599187255</v>
      </c>
    </row>
    <row r="150" spans="2:7" ht="38.25">
      <c r="B150" s="220" t="s">
        <v>471</v>
      </c>
      <c r="C150" s="239" t="s">
        <v>447</v>
      </c>
      <c r="D150" s="223">
        <v>10.82</v>
      </c>
      <c r="E150" s="242">
        <f t="shared" si="2"/>
        <v>4.545971128832061</v>
      </c>
      <c r="F150" s="236"/>
      <c r="G150" s="236">
        <v>0.42014520599187255</v>
      </c>
    </row>
    <row r="151" spans="2:7" ht="25.5">
      <c r="B151" s="229" t="s">
        <v>172</v>
      </c>
      <c r="C151" s="237" t="s">
        <v>494</v>
      </c>
      <c r="D151" s="223">
        <v>2.5</v>
      </c>
      <c r="E151" s="242">
        <f t="shared" si="2"/>
        <v>1.0503630149796814</v>
      </c>
      <c r="F151" s="236"/>
      <c r="G151" s="236">
        <v>0.42014520599187255</v>
      </c>
    </row>
    <row r="152" spans="2:7" ht="25.5">
      <c r="B152" s="229" t="s">
        <v>164</v>
      </c>
      <c r="C152" s="237" t="s">
        <v>447</v>
      </c>
      <c r="D152" s="223">
        <v>2.5</v>
      </c>
      <c r="E152" s="242">
        <f t="shared" si="2"/>
        <v>1.0503630149796814</v>
      </c>
      <c r="F152" s="236"/>
      <c r="G152" s="236">
        <v>0.42014520599187255</v>
      </c>
    </row>
    <row r="153" spans="2:7" ht="25.5">
      <c r="B153" s="220" t="s">
        <v>357</v>
      </c>
      <c r="C153" s="239" t="s">
        <v>447</v>
      </c>
      <c r="D153" s="223">
        <v>3.75</v>
      </c>
      <c r="E153" s="242">
        <f t="shared" si="2"/>
        <v>1.5755445224695221</v>
      </c>
      <c r="F153" s="236"/>
      <c r="G153" s="236">
        <v>0.42014520599187255</v>
      </c>
    </row>
    <row r="154" spans="2:7" ht="25.5">
      <c r="B154" s="220" t="s">
        <v>224</v>
      </c>
      <c r="C154" s="239" t="s">
        <v>447</v>
      </c>
      <c r="D154" s="223">
        <v>5</v>
      </c>
      <c r="E154" s="242">
        <f t="shared" si="2"/>
        <v>2.100726029959363</v>
      </c>
      <c r="F154" s="236"/>
      <c r="G154" s="236">
        <v>0.42014520599187255</v>
      </c>
    </row>
    <row r="155" spans="2:7" ht="25.5">
      <c r="B155" s="220" t="s">
        <v>472</v>
      </c>
      <c r="C155" s="239" t="s">
        <v>494</v>
      </c>
      <c r="D155" s="223">
        <v>5</v>
      </c>
      <c r="E155" s="242">
        <f t="shared" si="2"/>
        <v>2.100726029959363</v>
      </c>
      <c r="F155" s="236"/>
      <c r="G155" s="236">
        <v>0.42014520599187255</v>
      </c>
    </row>
    <row r="156" spans="2:7" ht="25.5">
      <c r="B156" s="220" t="s">
        <v>121</v>
      </c>
      <c r="C156" s="239" t="s">
        <v>494</v>
      </c>
      <c r="D156" s="223">
        <v>5</v>
      </c>
      <c r="E156" s="242">
        <f t="shared" si="2"/>
        <v>2.100726029959363</v>
      </c>
      <c r="F156" s="236"/>
      <c r="G156" s="236">
        <v>0.42014520599187255</v>
      </c>
    </row>
    <row r="157" spans="2:7" ht="25.5">
      <c r="B157" s="220" t="s">
        <v>464</v>
      </c>
      <c r="C157" s="239" t="s">
        <v>449</v>
      </c>
      <c r="D157" s="223">
        <v>1.25</v>
      </c>
      <c r="E157" s="242">
        <f t="shared" si="2"/>
        <v>0.5251815074898407</v>
      </c>
      <c r="F157" s="236"/>
      <c r="G157" s="236">
        <v>0.42014520599187255</v>
      </c>
    </row>
    <row r="158" spans="2:7" ht="25.5">
      <c r="B158" s="220" t="s">
        <v>492</v>
      </c>
      <c r="C158" s="239" t="s">
        <v>447</v>
      </c>
      <c r="D158" s="223">
        <v>1.25</v>
      </c>
      <c r="E158" s="242">
        <f t="shared" si="2"/>
        <v>0.5251815074898407</v>
      </c>
      <c r="F158" s="236"/>
      <c r="G158" s="236">
        <v>0.42014520599187255</v>
      </c>
    </row>
    <row r="159" spans="2:7" ht="38.25">
      <c r="B159" s="220" t="s">
        <v>165</v>
      </c>
      <c r="C159" s="239" t="s">
        <v>449</v>
      </c>
      <c r="D159" s="223">
        <v>7.5</v>
      </c>
      <c r="E159" s="242">
        <f t="shared" si="2"/>
        <v>3.1510890449390443</v>
      </c>
      <c r="F159" s="236"/>
      <c r="G159" s="236">
        <v>0.42014520599187255</v>
      </c>
    </row>
    <row r="160" spans="2:7" ht="25.5">
      <c r="B160" s="220" t="s">
        <v>122</v>
      </c>
      <c r="C160" s="239" t="s">
        <v>446</v>
      </c>
      <c r="D160" s="223">
        <v>5</v>
      </c>
      <c r="E160" s="242">
        <f t="shared" si="2"/>
        <v>2.100726029959363</v>
      </c>
      <c r="F160" s="236"/>
      <c r="G160" s="236">
        <v>0.42014520599187255</v>
      </c>
    </row>
    <row r="161" spans="2:7" ht="38.25">
      <c r="B161" s="220" t="s">
        <v>351</v>
      </c>
      <c r="C161" s="239" t="s">
        <v>446</v>
      </c>
      <c r="D161" s="223">
        <v>5</v>
      </c>
      <c r="E161" s="242">
        <f t="shared" si="2"/>
        <v>2.100726029959363</v>
      </c>
      <c r="F161" s="236"/>
      <c r="G161" s="236">
        <v>0.42014520599187255</v>
      </c>
    </row>
    <row r="162" spans="2:7" ht="25.5">
      <c r="B162" s="229" t="s">
        <v>217</v>
      </c>
      <c r="C162" s="237" t="s">
        <v>449</v>
      </c>
      <c r="D162" s="223">
        <v>5</v>
      </c>
      <c r="E162" s="242">
        <f t="shared" si="2"/>
        <v>2.100726029959363</v>
      </c>
      <c r="F162" s="236"/>
      <c r="G162" s="236">
        <v>0.42014520599187255</v>
      </c>
    </row>
    <row r="163" spans="2:7" ht="25.5">
      <c r="B163" s="229" t="s">
        <v>356</v>
      </c>
      <c r="C163" s="237" t="s">
        <v>447</v>
      </c>
      <c r="D163" s="223">
        <v>1.25</v>
      </c>
      <c r="E163" s="242">
        <f t="shared" si="2"/>
        <v>0.5251815074898407</v>
      </c>
      <c r="F163" s="236"/>
      <c r="G163" s="236">
        <v>0.42014520599187255</v>
      </c>
    </row>
    <row r="164" spans="2:7" ht="25.5">
      <c r="B164" s="229" t="s">
        <v>347</v>
      </c>
      <c r="C164" s="237" t="s">
        <v>448</v>
      </c>
      <c r="D164" s="223">
        <v>5</v>
      </c>
      <c r="E164" s="242">
        <f t="shared" si="2"/>
        <v>2.100726029959363</v>
      </c>
      <c r="F164" s="236"/>
      <c r="G164" s="236">
        <v>0.42014520599187255</v>
      </c>
    </row>
    <row r="165" spans="2:7" ht="25.5">
      <c r="B165" s="229" t="s">
        <v>215</v>
      </c>
      <c r="C165" s="237" t="s">
        <v>449</v>
      </c>
      <c r="D165" s="223">
        <v>1.65</v>
      </c>
      <c r="E165" s="242">
        <f t="shared" si="2"/>
        <v>0.6932395898865896</v>
      </c>
      <c r="F165" s="236"/>
      <c r="G165" s="236">
        <v>0.42014520599187255</v>
      </c>
    </row>
    <row r="166" spans="2:7" ht="25.5">
      <c r="B166" s="229" t="s">
        <v>114</v>
      </c>
      <c r="C166" s="237" t="s">
        <v>155</v>
      </c>
      <c r="D166" s="223">
        <v>5</v>
      </c>
      <c r="E166" s="242">
        <f t="shared" si="2"/>
        <v>2.100726029959363</v>
      </c>
      <c r="F166" s="236"/>
      <c r="G166" s="236">
        <v>0.42014520599187255</v>
      </c>
    </row>
    <row r="167" spans="2:7" ht="25.5">
      <c r="B167" s="229" t="s">
        <v>473</v>
      </c>
      <c r="C167" s="237" t="s">
        <v>491</v>
      </c>
      <c r="D167" s="223">
        <v>2.5</v>
      </c>
      <c r="E167" s="242">
        <f t="shared" si="2"/>
        <v>1.0503630149796814</v>
      </c>
      <c r="F167" s="236"/>
      <c r="G167" s="236">
        <v>0.42014520599187255</v>
      </c>
    </row>
    <row r="168" spans="2:7" ht="25.5">
      <c r="B168" s="229" t="s">
        <v>219</v>
      </c>
      <c r="C168" s="237" t="s">
        <v>449</v>
      </c>
      <c r="D168" s="223">
        <v>2.5</v>
      </c>
      <c r="E168" s="242">
        <f t="shared" si="2"/>
        <v>1.0503630149796814</v>
      </c>
      <c r="F168" s="236"/>
      <c r="G168" s="236">
        <v>0.42014520599187255</v>
      </c>
    </row>
    <row r="169" spans="2:7" ht="25.5">
      <c r="B169" s="229" t="s">
        <v>461</v>
      </c>
      <c r="C169" s="237" t="s">
        <v>155</v>
      </c>
      <c r="D169" s="223">
        <v>18.32</v>
      </c>
      <c r="E169" s="242">
        <f t="shared" si="2"/>
        <v>7.6970601737711055</v>
      </c>
      <c r="F169" s="236"/>
      <c r="G169" s="236">
        <v>0.42014520599187255</v>
      </c>
    </row>
    <row r="170" spans="2:7" ht="25.5">
      <c r="B170" s="229" t="s">
        <v>115</v>
      </c>
      <c r="C170" s="237" t="s">
        <v>491</v>
      </c>
      <c r="D170" s="223">
        <v>2.5</v>
      </c>
      <c r="E170" s="242">
        <f t="shared" si="2"/>
        <v>1.0503630149796814</v>
      </c>
      <c r="F170" s="236"/>
      <c r="G170" s="236">
        <v>0.42014520599187255</v>
      </c>
    </row>
    <row r="171" spans="2:7" ht="25.5">
      <c r="B171" s="229" t="s">
        <v>225</v>
      </c>
      <c r="C171" s="237" t="s">
        <v>447</v>
      </c>
      <c r="D171" s="223">
        <v>0.85</v>
      </c>
      <c r="E171" s="242">
        <f t="shared" si="2"/>
        <v>0.35712342509309164</v>
      </c>
      <c r="F171" s="236"/>
      <c r="G171" s="236">
        <v>0.42014520599187255</v>
      </c>
    </row>
    <row r="172" spans="2:7" ht="25.5">
      <c r="B172" s="229" t="s">
        <v>124</v>
      </c>
      <c r="C172" s="237" t="s">
        <v>489</v>
      </c>
      <c r="D172" s="223">
        <v>5</v>
      </c>
      <c r="E172" s="242">
        <f t="shared" si="2"/>
        <v>2.100726029959363</v>
      </c>
      <c r="F172" s="236"/>
      <c r="G172" s="236">
        <v>0.42014520599187255</v>
      </c>
    </row>
    <row r="173" spans="2:7" ht="25.5">
      <c r="B173" s="229" t="s">
        <v>168</v>
      </c>
      <c r="C173" s="237" t="s">
        <v>449</v>
      </c>
      <c r="D173" s="223">
        <v>1.65</v>
      </c>
      <c r="E173" s="242">
        <f t="shared" si="2"/>
        <v>0.6932395898865896</v>
      </c>
      <c r="F173" s="236"/>
      <c r="G173" s="236">
        <v>0.42014520599187255</v>
      </c>
    </row>
    <row r="174" spans="2:7" ht="38.25">
      <c r="B174" s="229" t="s">
        <v>500</v>
      </c>
      <c r="C174" s="237" t="s">
        <v>449</v>
      </c>
      <c r="D174" s="223">
        <v>2.5</v>
      </c>
      <c r="E174" s="242">
        <f t="shared" si="2"/>
        <v>1.0503630149796814</v>
      </c>
      <c r="F174" s="236"/>
      <c r="G174" s="236">
        <v>0.42014520599187255</v>
      </c>
    </row>
    <row r="175" spans="2:7" ht="25.5">
      <c r="B175" s="229" t="s">
        <v>216</v>
      </c>
      <c r="C175" s="237" t="s">
        <v>449</v>
      </c>
      <c r="D175" s="223">
        <v>4.15</v>
      </c>
      <c r="E175" s="242">
        <f t="shared" si="2"/>
        <v>1.7436026048662712</v>
      </c>
      <c r="F175" s="236"/>
      <c r="G175" s="236">
        <v>0.42014520599187255</v>
      </c>
    </row>
    <row r="176" spans="2:7" ht="25.5">
      <c r="B176" s="229" t="s">
        <v>170</v>
      </c>
      <c r="C176" s="237" t="s">
        <v>487</v>
      </c>
      <c r="D176" s="223">
        <v>0.85</v>
      </c>
      <c r="E176" s="242">
        <f t="shared" si="2"/>
        <v>0.35712342509309164</v>
      </c>
      <c r="F176" s="236"/>
      <c r="G176" s="236">
        <v>0.42014520599187255</v>
      </c>
    </row>
    <row r="177" spans="2:7" ht="25.5">
      <c r="B177" s="229" t="s">
        <v>162</v>
      </c>
      <c r="C177" s="237" t="s">
        <v>491</v>
      </c>
      <c r="D177" s="223">
        <v>7.5</v>
      </c>
      <c r="E177" s="242">
        <f t="shared" si="2"/>
        <v>3.1510890449390443</v>
      </c>
      <c r="F177" s="236"/>
      <c r="G177" s="236">
        <v>0.42014520599187255</v>
      </c>
    </row>
    <row r="178" spans="2:7" ht="25.5">
      <c r="B178" s="229" t="s">
        <v>161</v>
      </c>
      <c r="C178" s="237" t="s">
        <v>491</v>
      </c>
      <c r="D178" s="223">
        <v>1.65</v>
      </c>
      <c r="E178" s="242">
        <f t="shared" si="2"/>
        <v>0.6932395898865896</v>
      </c>
      <c r="F178" s="236"/>
      <c r="G178" s="236">
        <v>0.42014520599187255</v>
      </c>
    </row>
    <row r="179" spans="2:7" ht="25.5">
      <c r="B179" s="229" t="s">
        <v>207</v>
      </c>
      <c r="C179" s="237" t="s">
        <v>494</v>
      </c>
      <c r="D179" s="223">
        <v>5</v>
      </c>
      <c r="E179" s="242">
        <f t="shared" si="2"/>
        <v>2.100726029959363</v>
      </c>
      <c r="F179" s="236"/>
      <c r="G179" s="236">
        <v>0.42014520599187255</v>
      </c>
    </row>
    <row r="180" spans="2:7" ht="38.25">
      <c r="B180" s="229" t="s">
        <v>553</v>
      </c>
      <c r="C180" s="240" t="s">
        <v>448</v>
      </c>
      <c r="D180" s="223">
        <v>0.85</v>
      </c>
      <c r="E180" s="242">
        <f t="shared" si="2"/>
        <v>0.35712342509309164</v>
      </c>
      <c r="F180" s="236"/>
      <c r="G180" s="236">
        <v>0.42014520599187255</v>
      </c>
    </row>
    <row r="181" spans="2:7" ht="25.5">
      <c r="B181" s="229" t="s">
        <v>157</v>
      </c>
      <c r="C181" s="237" t="s">
        <v>447</v>
      </c>
      <c r="D181" s="223">
        <v>3.3</v>
      </c>
      <c r="E181" s="242">
        <f t="shared" si="2"/>
        <v>1.3864791797731792</v>
      </c>
      <c r="F181" s="236"/>
      <c r="G181" s="236">
        <v>0.42014520599187255</v>
      </c>
    </row>
    <row r="182" spans="2:7" ht="25.5">
      <c r="B182" s="229" t="s">
        <v>153</v>
      </c>
      <c r="C182" s="237" t="s">
        <v>487</v>
      </c>
      <c r="D182" s="223">
        <v>1.25</v>
      </c>
      <c r="E182" s="242">
        <f t="shared" si="2"/>
        <v>0.5251815074898407</v>
      </c>
      <c r="F182" s="236"/>
      <c r="G182" s="236">
        <v>0.42014520599187255</v>
      </c>
    </row>
    <row r="183" spans="2:7" ht="25.5">
      <c r="B183" s="229" t="s">
        <v>117</v>
      </c>
      <c r="C183" s="237" t="s">
        <v>449</v>
      </c>
      <c r="D183" s="223">
        <v>5</v>
      </c>
      <c r="E183" s="242">
        <f t="shared" si="2"/>
        <v>2.100726029959363</v>
      </c>
      <c r="F183" s="236"/>
      <c r="G183" s="236">
        <v>0.42014520599187255</v>
      </c>
    </row>
    <row r="184" spans="2:7" ht="25.5">
      <c r="B184" s="229" t="s">
        <v>167</v>
      </c>
      <c r="C184" s="237" t="s">
        <v>447</v>
      </c>
      <c r="D184" s="223">
        <v>11.25</v>
      </c>
      <c r="E184" s="242">
        <f t="shared" si="2"/>
        <v>4.726633567408566</v>
      </c>
      <c r="F184" s="236"/>
      <c r="G184" s="236">
        <v>0.42014520599187255</v>
      </c>
    </row>
    <row r="185" spans="2:7" ht="25.5">
      <c r="B185" s="229" t="s">
        <v>462</v>
      </c>
      <c r="C185" s="237" t="s">
        <v>447</v>
      </c>
      <c r="D185" s="223">
        <v>5</v>
      </c>
      <c r="E185" s="242">
        <f t="shared" si="2"/>
        <v>2.100726029959363</v>
      </c>
      <c r="F185" s="236"/>
      <c r="G185" s="236">
        <v>0.42014520599187255</v>
      </c>
    </row>
    <row r="186" spans="2:7" ht="12.75">
      <c r="B186" s="236"/>
      <c r="C186" s="240"/>
      <c r="D186" s="241">
        <f>SUM(D124:D185)</f>
        <v>272.40999999999997</v>
      </c>
      <c r="E186" s="236">
        <f>SUM(E124:E185)</f>
        <v>114.451755564246</v>
      </c>
      <c r="F186" s="236"/>
      <c r="G186" s="236"/>
    </row>
  </sheetData>
  <printOptions/>
  <pageMargins left="0.48" right="0.41" top="0.48" bottom="0.39" header="0.43" footer="0.3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O14"/>
  <sheetViews>
    <sheetView workbookViewId="0" topLeftCell="A1">
      <selection activeCell="I15" sqref="I15"/>
    </sheetView>
  </sheetViews>
  <sheetFormatPr defaultColWidth="9.140625" defaultRowHeight="12.75"/>
  <cols>
    <col min="1" max="1" width="52.8515625" style="0" customWidth="1"/>
    <col min="2" max="2" width="9.57421875" style="0" bestFit="1" customWidth="1"/>
    <col min="3" max="3" width="5.28125" style="0" bestFit="1" customWidth="1"/>
    <col min="4" max="4" width="5.57421875" style="0" bestFit="1" customWidth="1"/>
    <col min="5" max="5" width="6.421875" style="0" bestFit="1" customWidth="1"/>
    <col min="6" max="6" width="5.7109375" style="0" customWidth="1"/>
    <col min="7" max="7" width="6.8515625" style="0" customWidth="1"/>
    <col min="8" max="8" width="4.140625" style="0" customWidth="1"/>
    <col min="9" max="9" width="4.421875" style="0" customWidth="1"/>
    <col min="10" max="10" width="4.7109375" style="0" customWidth="1"/>
    <col min="11" max="11" width="4.8515625" style="0" customWidth="1"/>
    <col min="12" max="12" width="5.00390625" style="0" customWidth="1"/>
    <col min="13" max="13" width="4.57421875" style="0" customWidth="1"/>
    <col min="14" max="14" width="7.421875" style="0" customWidth="1"/>
    <col min="15" max="15" width="8.7109375" style="0" customWidth="1"/>
  </cols>
  <sheetData>
    <row r="2" spans="1:15" ht="79.5" customHeight="1" thickBot="1">
      <c r="A2" s="46" t="s">
        <v>566</v>
      </c>
      <c r="B2" s="46" t="s">
        <v>291</v>
      </c>
      <c r="C2" s="47" t="s">
        <v>514</v>
      </c>
      <c r="D2" s="47" t="s">
        <v>231</v>
      </c>
      <c r="E2" s="46" t="s">
        <v>299</v>
      </c>
      <c r="F2" s="46" t="s">
        <v>298</v>
      </c>
      <c r="G2" s="46" t="s">
        <v>293</v>
      </c>
      <c r="H2" s="46" t="s">
        <v>529</v>
      </c>
      <c r="I2" s="46" t="s">
        <v>297</v>
      </c>
      <c r="J2" s="46" t="s">
        <v>250</v>
      </c>
      <c r="K2" s="46" t="s">
        <v>251</v>
      </c>
      <c r="L2" s="46" t="s">
        <v>5</v>
      </c>
      <c r="M2" s="46" t="s">
        <v>296</v>
      </c>
      <c r="N2" s="169" t="s">
        <v>306</v>
      </c>
      <c r="O2" s="169" t="s">
        <v>307</v>
      </c>
    </row>
    <row r="3" spans="1:15" ht="69" customHeight="1">
      <c r="A3" s="43" t="s">
        <v>537</v>
      </c>
      <c r="B3" s="43" t="s">
        <v>430</v>
      </c>
      <c r="C3" s="160" t="s">
        <v>494</v>
      </c>
      <c r="D3" s="160">
        <v>5</v>
      </c>
      <c r="E3" s="45">
        <v>1</v>
      </c>
      <c r="F3" s="45">
        <v>1</v>
      </c>
      <c r="G3" s="45">
        <v>1</v>
      </c>
      <c r="H3" s="45">
        <v>4</v>
      </c>
      <c r="I3" s="45" t="s">
        <v>336</v>
      </c>
      <c r="J3" s="45" t="s">
        <v>538</v>
      </c>
      <c r="K3" s="43"/>
      <c r="L3" s="45" t="s">
        <v>129</v>
      </c>
      <c r="M3" s="44">
        <v>5</v>
      </c>
      <c r="N3" s="170">
        <f>D3*O3</f>
        <v>2.100726029959363</v>
      </c>
      <c r="O3" s="168">
        <v>0.42014520599187255</v>
      </c>
    </row>
    <row r="4" spans="1:15" ht="88.5" customHeight="1">
      <c r="A4" s="4" t="s">
        <v>539</v>
      </c>
      <c r="B4" s="4" t="s">
        <v>353</v>
      </c>
      <c r="C4" s="135" t="s">
        <v>615</v>
      </c>
      <c r="D4" s="135">
        <v>1.65</v>
      </c>
      <c r="E4" s="5">
        <v>3</v>
      </c>
      <c r="F4" s="5">
        <v>1</v>
      </c>
      <c r="G4" s="5">
        <v>0.33</v>
      </c>
      <c r="H4" s="5">
        <v>14</v>
      </c>
      <c r="I4" s="5" t="s">
        <v>336</v>
      </c>
      <c r="J4" s="5" t="s">
        <v>540</v>
      </c>
      <c r="K4" s="4"/>
      <c r="L4" s="45" t="s">
        <v>129</v>
      </c>
      <c r="M4" s="16">
        <v>5</v>
      </c>
      <c r="N4" s="170">
        <f>D4*O4</f>
        <v>0.6932395898865896</v>
      </c>
      <c r="O4" s="168">
        <v>0.42014520599187255</v>
      </c>
    </row>
    <row r="5" spans="1:15" ht="79.5" customHeight="1">
      <c r="A5" s="4" t="s">
        <v>133</v>
      </c>
      <c r="B5" s="4" t="s">
        <v>470</v>
      </c>
      <c r="C5" s="135" t="s">
        <v>449</v>
      </c>
      <c r="D5" s="135">
        <v>2.5</v>
      </c>
      <c r="E5" s="5">
        <v>2</v>
      </c>
      <c r="F5" s="5">
        <v>2</v>
      </c>
      <c r="G5" s="5">
        <v>0.5</v>
      </c>
      <c r="H5" s="5">
        <v>5</v>
      </c>
      <c r="I5" s="5" t="s">
        <v>568</v>
      </c>
      <c r="J5" s="5" t="s">
        <v>439</v>
      </c>
      <c r="K5" s="4"/>
      <c r="L5" s="5" t="s">
        <v>129</v>
      </c>
      <c r="M5" s="16">
        <v>2</v>
      </c>
      <c r="N5" s="170">
        <f>D5*O5</f>
        <v>1.0503630149796814</v>
      </c>
      <c r="O5" s="168">
        <v>0.42014520599187255</v>
      </c>
    </row>
    <row r="6" spans="1:15" ht="80.25" customHeight="1">
      <c r="A6" s="4" t="s">
        <v>133</v>
      </c>
      <c r="B6" s="4" t="s">
        <v>221</v>
      </c>
      <c r="C6" s="135" t="s">
        <v>449</v>
      </c>
      <c r="D6" s="135">
        <v>2.5</v>
      </c>
      <c r="E6" s="5">
        <v>2</v>
      </c>
      <c r="F6" s="5">
        <v>2</v>
      </c>
      <c r="G6" s="5">
        <v>0.5</v>
      </c>
      <c r="H6" s="5">
        <v>5</v>
      </c>
      <c r="I6" s="5" t="s">
        <v>568</v>
      </c>
      <c r="J6" s="5" t="s">
        <v>439</v>
      </c>
      <c r="K6" s="4"/>
      <c r="L6" s="5" t="s">
        <v>129</v>
      </c>
      <c r="M6" s="16">
        <v>2</v>
      </c>
      <c r="N6" s="170">
        <f>D6*O6</f>
        <v>1.0503630149796814</v>
      </c>
      <c r="O6" s="168">
        <v>0.42014520599187255</v>
      </c>
    </row>
    <row r="7" spans="4:15" ht="12.75">
      <c r="D7" s="6">
        <f>SUM(D3:D6)</f>
        <v>11.65</v>
      </c>
      <c r="E7" s="6"/>
      <c r="F7" s="6"/>
      <c r="G7" s="6"/>
      <c r="H7" s="6"/>
      <c r="I7" s="6"/>
      <c r="J7" s="6"/>
      <c r="K7" s="6"/>
      <c r="L7" s="6"/>
      <c r="M7" s="6"/>
      <c r="N7" s="6">
        <f>SUM(N3:N6)</f>
        <v>4.894691649805315</v>
      </c>
      <c r="O7" s="6"/>
    </row>
    <row r="10" spans="2:7" ht="25.5">
      <c r="B10" s="220" t="s">
        <v>430</v>
      </c>
      <c r="C10" s="221" t="s">
        <v>494</v>
      </c>
      <c r="D10" s="222">
        <v>5</v>
      </c>
      <c r="E10" s="234">
        <f>D10*F10</f>
        <v>2.100726029959363</v>
      </c>
      <c r="F10" s="227">
        <v>0.42014520599187255</v>
      </c>
      <c r="G10" s="227"/>
    </row>
    <row r="11" spans="2:7" ht="25.5">
      <c r="B11" s="220" t="s">
        <v>353</v>
      </c>
      <c r="C11" s="221" t="s">
        <v>615</v>
      </c>
      <c r="D11" s="222">
        <v>1.65</v>
      </c>
      <c r="E11" s="234">
        <f>D11*F11</f>
        <v>0.6932395898865896</v>
      </c>
      <c r="F11" s="227">
        <v>0.42014520599187255</v>
      </c>
      <c r="G11" s="227">
        <f>272.4+303.58+11.65+G6</f>
        <v>588.13</v>
      </c>
    </row>
    <row r="12" spans="2:7" ht="38.25">
      <c r="B12" s="220" t="s">
        <v>470</v>
      </c>
      <c r="C12" s="221" t="s">
        <v>449</v>
      </c>
      <c r="D12" s="222">
        <v>2.5</v>
      </c>
      <c r="E12" s="234">
        <f>D12*F12</f>
        <v>1.0503630149796814</v>
      </c>
      <c r="F12" s="227">
        <v>0.42014520599187255</v>
      </c>
      <c r="G12" s="227">
        <f>247.1/G11</f>
        <v>0.42014520599187255</v>
      </c>
    </row>
    <row r="13" spans="2:7" ht="25.5">
      <c r="B13" s="220" t="s">
        <v>221</v>
      </c>
      <c r="C13" s="221" t="s">
        <v>449</v>
      </c>
      <c r="D13" s="222">
        <v>2.5</v>
      </c>
      <c r="E13" s="234">
        <f>D13*F13</f>
        <v>1.0503630149796814</v>
      </c>
      <c r="F13" s="227">
        <v>0.42014520599187255</v>
      </c>
      <c r="G13" s="227"/>
    </row>
    <row r="14" spans="2:7" ht="12.75">
      <c r="B14" s="227"/>
      <c r="C14" s="227"/>
      <c r="D14" s="228">
        <f>SUM(D10:D13)</f>
        <v>11.65</v>
      </c>
      <c r="E14" s="228">
        <f>SUM(E10:E13)</f>
        <v>4.894691649805315</v>
      </c>
      <c r="F14" s="227"/>
      <c r="G14" s="22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8"/>
  <sheetViews>
    <sheetView workbookViewId="0" topLeftCell="A1">
      <pane xSplit="1" ySplit="2" topLeftCell="B18" activePane="bottomRight" state="frozen"/>
      <selection pane="topLeft" activeCell="A1" sqref="A1"/>
      <selection pane="topRight" activeCell="B1" sqref="B1"/>
      <selection pane="bottomLeft" activeCell="A3" sqref="A3"/>
      <selection pane="bottomRight" activeCell="G5" sqref="G5"/>
    </sheetView>
  </sheetViews>
  <sheetFormatPr defaultColWidth="9.140625" defaultRowHeight="12.75"/>
  <cols>
    <col min="5" max="5" width="57.7109375" style="0" customWidth="1"/>
    <col min="6" max="6" width="10.57421875" style="0" customWidth="1"/>
  </cols>
  <sheetData>
    <row r="1" spans="1:6" ht="22.5" customHeight="1">
      <c r="A1" s="254" t="s">
        <v>368</v>
      </c>
      <c r="B1" s="255"/>
      <c r="C1" s="255"/>
      <c r="D1" s="255"/>
      <c r="E1" s="255"/>
      <c r="F1" s="256"/>
    </row>
    <row r="2" spans="1:9" ht="78.75">
      <c r="A2" s="136" t="s">
        <v>546</v>
      </c>
      <c r="B2" s="257" t="s">
        <v>365</v>
      </c>
      <c r="C2" s="258"/>
      <c r="D2" s="258"/>
      <c r="E2" s="259"/>
      <c r="F2" s="139" t="s">
        <v>291</v>
      </c>
      <c r="G2" s="140" t="s">
        <v>514</v>
      </c>
      <c r="H2" s="141" t="s">
        <v>366</v>
      </c>
      <c r="I2" s="136" t="s">
        <v>367</v>
      </c>
    </row>
    <row r="3" spans="1:9" ht="33">
      <c r="A3" s="138" t="s">
        <v>547</v>
      </c>
      <c r="B3" s="251" t="s">
        <v>548</v>
      </c>
      <c r="C3" s="252"/>
      <c r="D3" s="252"/>
      <c r="E3" s="253"/>
      <c r="F3" s="142"/>
      <c r="G3" s="143"/>
      <c r="H3" s="143"/>
      <c r="I3" s="143"/>
    </row>
    <row r="4" spans="1:9" ht="126.75" customHeight="1">
      <c r="A4" s="136" t="s">
        <v>549</v>
      </c>
      <c r="B4" s="251" t="s">
        <v>364</v>
      </c>
      <c r="C4" s="252"/>
      <c r="D4" s="252"/>
      <c r="E4" s="253"/>
      <c r="F4" s="9" t="s">
        <v>355</v>
      </c>
      <c r="G4" s="148" t="s">
        <v>155</v>
      </c>
      <c r="H4" s="149" t="s">
        <v>573</v>
      </c>
      <c r="I4" s="149">
        <v>80</v>
      </c>
    </row>
    <row r="5" spans="1:9" ht="33">
      <c r="A5" s="138" t="s">
        <v>547</v>
      </c>
      <c r="B5" s="251" t="s">
        <v>369</v>
      </c>
      <c r="C5" s="252"/>
      <c r="D5" s="252"/>
      <c r="E5" s="253"/>
      <c r="F5" s="144"/>
      <c r="G5" s="143"/>
      <c r="H5" s="143"/>
      <c r="I5" s="143"/>
    </row>
    <row r="6" spans="1:9" ht="121.5" customHeight="1">
      <c r="A6" s="136" t="s">
        <v>549</v>
      </c>
      <c r="B6" s="251" t="s">
        <v>545</v>
      </c>
      <c r="C6" s="252"/>
      <c r="D6" s="252"/>
      <c r="E6" s="253"/>
      <c r="F6" s="145" t="s">
        <v>478</v>
      </c>
      <c r="G6" s="145" t="s">
        <v>447</v>
      </c>
      <c r="H6" s="149" t="s">
        <v>568</v>
      </c>
      <c r="I6" s="149">
        <v>10</v>
      </c>
    </row>
    <row r="7" spans="1:9" ht="38.25" customHeight="1">
      <c r="A7" s="138" t="s">
        <v>547</v>
      </c>
      <c r="B7" s="251" t="s">
        <v>369</v>
      </c>
      <c r="C7" s="252"/>
      <c r="D7" s="252"/>
      <c r="E7" s="253"/>
      <c r="F7" s="144"/>
      <c r="G7" s="143"/>
      <c r="H7" s="143"/>
      <c r="I7" s="143"/>
    </row>
    <row r="8" spans="1:9" ht="116.25" customHeight="1">
      <c r="A8" s="136" t="s">
        <v>549</v>
      </c>
      <c r="B8" s="251" t="s">
        <v>545</v>
      </c>
      <c r="C8" s="252"/>
      <c r="D8" s="252"/>
      <c r="E8" s="253"/>
      <c r="F8" s="145" t="s">
        <v>462</v>
      </c>
      <c r="G8" s="145" t="s">
        <v>447</v>
      </c>
      <c r="H8" s="149" t="s">
        <v>568</v>
      </c>
      <c r="I8" s="149">
        <v>10</v>
      </c>
    </row>
    <row r="9" spans="1:9" ht="78.75">
      <c r="A9" s="137" t="s">
        <v>547</v>
      </c>
      <c r="B9" s="251" t="s">
        <v>550</v>
      </c>
      <c r="C9" s="252"/>
      <c r="D9" s="252"/>
      <c r="E9" s="253"/>
      <c r="F9" s="144"/>
      <c r="G9" s="143"/>
      <c r="H9" s="143"/>
      <c r="I9" s="143"/>
    </row>
    <row r="10" spans="1:9" ht="78.75" customHeight="1">
      <c r="A10" s="136" t="s">
        <v>549</v>
      </c>
      <c r="B10" s="251" t="s">
        <v>233</v>
      </c>
      <c r="C10" s="252"/>
      <c r="D10" s="252"/>
      <c r="E10" s="253"/>
      <c r="F10" s="145" t="s">
        <v>505</v>
      </c>
      <c r="G10" s="145" t="s">
        <v>487</v>
      </c>
      <c r="H10" s="149" t="s">
        <v>568</v>
      </c>
      <c r="I10" s="149">
        <v>50</v>
      </c>
    </row>
    <row r="11" spans="1:9" ht="33">
      <c r="A11" s="138" t="s">
        <v>547</v>
      </c>
      <c r="B11" s="251" t="s">
        <v>234</v>
      </c>
      <c r="C11" s="252"/>
      <c r="D11" s="252"/>
      <c r="E11" s="253"/>
      <c r="F11" s="144"/>
      <c r="G11" s="143"/>
      <c r="H11" s="143"/>
      <c r="I11" s="143"/>
    </row>
    <row r="12" spans="1:9" ht="101.25" customHeight="1">
      <c r="A12" s="136" t="s">
        <v>549</v>
      </c>
      <c r="B12" s="251" t="s">
        <v>235</v>
      </c>
      <c r="C12" s="252"/>
      <c r="D12" s="252"/>
      <c r="E12" s="253"/>
      <c r="F12" s="145" t="s">
        <v>505</v>
      </c>
      <c r="G12" s="145" t="s">
        <v>487</v>
      </c>
      <c r="H12" s="149" t="s">
        <v>568</v>
      </c>
      <c r="I12" s="149">
        <v>0</v>
      </c>
    </row>
    <row r="13" spans="1:9" ht="33">
      <c r="A13" s="138" t="s">
        <v>547</v>
      </c>
      <c r="B13" s="251" t="s">
        <v>236</v>
      </c>
      <c r="C13" s="252"/>
      <c r="D13" s="252"/>
      <c r="E13" s="253"/>
      <c r="F13" s="144"/>
      <c r="G13" s="143"/>
      <c r="H13" s="143"/>
      <c r="I13" s="143"/>
    </row>
    <row r="14" spans="1:9" ht="146.25" customHeight="1">
      <c r="A14" s="136" t="s">
        <v>549</v>
      </c>
      <c r="B14" s="251" t="s">
        <v>416</v>
      </c>
      <c r="C14" s="252"/>
      <c r="D14" s="252"/>
      <c r="E14" s="253"/>
      <c r="F14" s="145" t="s">
        <v>462</v>
      </c>
      <c r="G14" s="145" t="s">
        <v>447</v>
      </c>
      <c r="H14" s="149" t="s">
        <v>568</v>
      </c>
      <c r="I14" s="149">
        <v>0</v>
      </c>
    </row>
    <row r="15" spans="1:9" ht="33">
      <c r="A15" s="138" t="s">
        <v>547</v>
      </c>
      <c r="B15" s="251" t="s">
        <v>417</v>
      </c>
      <c r="C15" s="252"/>
      <c r="D15" s="252"/>
      <c r="E15" s="253"/>
      <c r="F15" s="144"/>
      <c r="G15" s="143"/>
      <c r="H15" s="143"/>
      <c r="I15" s="143"/>
    </row>
    <row r="16" spans="1:9" ht="146.25" customHeight="1">
      <c r="A16" s="136" t="s">
        <v>549</v>
      </c>
      <c r="B16" s="251" t="s">
        <v>93</v>
      </c>
      <c r="C16" s="252"/>
      <c r="D16" s="252"/>
      <c r="E16" s="253"/>
      <c r="F16" s="146" t="s">
        <v>611</v>
      </c>
      <c r="G16" s="146" t="s">
        <v>494</v>
      </c>
      <c r="H16" s="149" t="s">
        <v>568</v>
      </c>
      <c r="I16" s="149">
        <v>0</v>
      </c>
    </row>
    <row r="17" spans="1:9" ht="33">
      <c r="A17" s="138" t="s">
        <v>547</v>
      </c>
      <c r="B17" s="251" t="s">
        <v>0</v>
      </c>
      <c r="C17" s="252"/>
      <c r="D17" s="252"/>
      <c r="E17" s="253"/>
      <c r="F17" s="144"/>
      <c r="G17" s="143"/>
      <c r="H17" s="143"/>
      <c r="I17" s="143"/>
    </row>
    <row r="18" spans="1:9" ht="45">
      <c r="A18" s="136" t="s">
        <v>549</v>
      </c>
      <c r="B18" s="251" t="s">
        <v>1</v>
      </c>
      <c r="C18" s="252"/>
      <c r="D18" s="252"/>
      <c r="E18" s="253"/>
      <c r="F18" s="147" t="s">
        <v>480</v>
      </c>
      <c r="G18" s="145" t="s">
        <v>449</v>
      </c>
      <c r="H18" s="149" t="s">
        <v>568</v>
      </c>
      <c r="I18" s="149">
        <v>0</v>
      </c>
    </row>
    <row r="19" ht="12.75">
      <c r="I19" s="150">
        <f>SUM(I4:I18)</f>
        <v>150</v>
      </c>
    </row>
    <row r="22" spans="6:9" ht="38.25">
      <c r="F22" s="220" t="s">
        <v>480</v>
      </c>
      <c r="G22" s="229" t="s">
        <v>449</v>
      </c>
      <c r="H22" s="230" t="s">
        <v>568</v>
      </c>
      <c r="I22" s="231">
        <v>0</v>
      </c>
    </row>
    <row r="23" spans="6:9" ht="25.5">
      <c r="F23" s="232" t="s">
        <v>611</v>
      </c>
      <c r="G23" s="232" t="s">
        <v>494</v>
      </c>
      <c r="H23" s="230" t="s">
        <v>568</v>
      </c>
      <c r="I23" s="231">
        <v>0</v>
      </c>
    </row>
    <row r="24" spans="6:9" ht="25.5">
      <c r="F24" s="229" t="s">
        <v>355</v>
      </c>
      <c r="G24" s="233" t="s">
        <v>155</v>
      </c>
      <c r="H24" s="230" t="s">
        <v>573</v>
      </c>
      <c r="I24" s="231">
        <v>80</v>
      </c>
    </row>
    <row r="25" spans="6:9" ht="25.5">
      <c r="F25" s="229" t="s">
        <v>505</v>
      </c>
      <c r="G25" s="229" t="s">
        <v>487</v>
      </c>
      <c r="H25" s="230" t="s">
        <v>568</v>
      </c>
      <c r="I25" s="231">
        <v>50</v>
      </c>
    </row>
    <row r="26" spans="6:9" ht="25.5">
      <c r="F26" s="229" t="s">
        <v>478</v>
      </c>
      <c r="G26" s="229" t="s">
        <v>447</v>
      </c>
      <c r="H26" s="230" t="s">
        <v>568</v>
      </c>
      <c r="I26" s="231">
        <v>10</v>
      </c>
    </row>
    <row r="27" spans="6:9" ht="25.5">
      <c r="F27" s="229" t="s">
        <v>462</v>
      </c>
      <c r="G27" s="229" t="s">
        <v>447</v>
      </c>
      <c r="H27" s="230" t="s">
        <v>568</v>
      </c>
      <c r="I27" s="231">
        <v>10</v>
      </c>
    </row>
    <row r="28" spans="6:9" ht="12.75">
      <c r="F28" s="227"/>
      <c r="G28" s="227"/>
      <c r="H28" s="227"/>
      <c r="I28" s="228">
        <f>SUM(I22:I27)</f>
        <v>150</v>
      </c>
    </row>
  </sheetData>
  <mergeCells count="18">
    <mergeCell ref="B14:E14"/>
    <mergeCell ref="B13:E13"/>
    <mergeCell ref="B11:E11"/>
    <mergeCell ref="B12:E12"/>
    <mergeCell ref="B18:E18"/>
    <mergeCell ref="B17:E17"/>
    <mergeCell ref="B15:E15"/>
    <mergeCell ref="B16:E16"/>
    <mergeCell ref="B10:E10"/>
    <mergeCell ref="B9:E9"/>
    <mergeCell ref="B5:E5"/>
    <mergeCell ref="B6:E6"/>
    <mergeCell ref="B7:E7"/>
    <mergeCell ref="B8:E8"/>
    <mergeCell ref="B4:E4"/>
    <mergeCell ref="A1:F1"/>
    <mergeCell ref="B3:E3"/>
    <mergeCell ref="B2:E2"/>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20"/>
  <sheetViews>
    <sheetView workbookViewId="0" topLeftCell="A1">
      <pane ySplit="3" topLeftCell="BM4" activePane="bottomLeft" state="frozen"/>
      <selection pane="topLeft" activeCell="A1" sqref="A1"/>
      <selection pane="bottomLeft" activeCell="D7" sqref="D7"/>
    </sheetView>
  </sheetViews>
  <sheetFormatPr defaultColWidth="9.140625" defaultRowHeight="12.75"/>
  <cols>
    <col min="1" max="1" width="48.00390625" style="0" customWidth="1"/>
    <col min="2" max="2" width="9.57421875" style="0" bestFit="1" customWidth="1"/>
    <col min="3" max="3" width="5.28125" style="0" customWidth="1"/>
    <col min="4" max="4" width="6.7109375" style="0" customWidth="1"/>
    <col min="5" max="5" width="6.140625" style="0" customWidth="1"/>
    <col min="6" max="6" width="6.421875" style="0" customWidth="1"/>
    <col min="7" max="7" width="5.8515625" style="0" customWidth="1"/>
    <col min="8" max="8" width="5.7109375" style="0" customWidth="1"/>
    <col min="9" max="9" width="5.28125" style="0" customWidth="1"/>
    <col min="10" max="10" width="4.421875" style="0" customWidth="1"/>
    <col min="11" max="11" width="8.140625" style="0" customWidth="1"/>
    <col min="13" max="13" width="5.421875" style="0" customWidth="1"/>
    <col min="14" max="14" width="6.00390625" style="0" customWidth="1"/>
  </cols>
  <sheetData>
    <row r="1" ht="16.5" thickBot="1">
      <c r="A1" s="33" t="s">
        <v>92</v>
      </c>
    </row>
    <row r="2" spans="1:13" ht="12.75">
      <c r="A2" s="260" t="s">
        <v>554</v>
      </c>
      <c r="B2" s="261"/>
      <c r="C2" s="261"/>
      <c r="D2" s="261"/>
      <c r="E2" s="261"/>
      <c r="F2" s="261"/>
      <c r="G2" s="261"/>
      <c r="H2" s="261"/>
      <c r="I2" s="261"/>
      <c r="J2" s="261"/>
      <c r="K2" s="261"/>
      <c r="L2" s="261"/>
      <c r="M2" s="262"/>
    </row>
    <row r="3" spans="1:14" ht="62.25" customHeight="1">
      <c r="A3" s="15" t="s">
        <v>566</v>
      </c>
      <c r="B3" s="15" t="s">
        <v>555</v>
      </c>
      <c r="C3" s="15" t="s">
        <v>514</v>
      </c>
      <c r="D3" s="15" t="s">
        <v>231</v>
      </c>
      <c r="E3" s="15" t="s">
        <v>556</v>
      </c>
      <c r="F3" s="15" t="s">
        <v>289</v>
      </c>
      <c r="G3" s="15" t="s">
        <v>290</v>
      </c>
      <c r="H3" s="15" t="s">
        <v>557</v>
      </c>
      <c r="I3" s="15" t="s">
        <v>558</v>
      </c>
      <c r="J3" s="15" t="s">
        <v>559</v>
      </c>
      <c r="K3" s="15" t="s">
        <v>560</v>
      </c>
      <c r="L3" s="15" t="s">
        <v>252</v>
      </c>
      <c r="M3" s="15" t="s">
        <v>6</v>
      </c>
      <c r="N3" s="15" t="s">
        <v>610</v>
      </c>
    </row>
    <row r="4" spans="1:14" ht="63" customHeight="1">
      <c r="A4" s="4" t="s">
        <v>509</v>
      </c>
      <c r="B4" s="4" t="s">
        <v>611</v>
      </c>
      <c r="C4" s="4" t="s">
        <v>494</v>
      </c>
      <c r="D4" s="154">
        <v>91.67</v>
      </c>
      <c r="E4" s="4">
        <v>3</v>
      </c>
      <c r="F4" s="4">
        <v>1</v>
      </c>
      <c r="G4" s="4">
        <v>0.33</v>
      </c>
      <c r="H4" s="4">
        <v>13.64</v>
      </c>
      <c r="I4" s="4">
        <v>191</v>
      </c>
      <c r="J4" s="4" t="s">
        <v>336</v>
      </c>
      <c r="K4" s="4" t="s">
        <v>510</v>
      </c>
      <c r="L4" s="4" t="s">
        <v>511</v>
      </c>
      <c r="M4" s="4" t="s">
        <v>3</v>
      </c>
      <c r="N4" s="2">
        <v>8</v>
      </c>
    </row>
    <row r="5" spans="1:14" ht="49.5" customHeight="1">
      <c r="A5" s="4" t="s">
        <v>608</v>
      </c>
      <c r="B5" s="4" t="s">
        <v>612</v>
      </c>
      <c r="C5" s="4" t="s">
        <v>615</v>
      </c>
      <c r="D5" s="154">
        <v>155</v>
      </c>
      <c r="E5" s="4">
        <v>2</v>
      </c>
      <c r="F5" s="4">
        <v>2</v>
      </c>
      <c r="G5" s="4">
        <v>0.5</v>
      </c>
      <c r="H5" s="4">
        <v>15.43</v>
      </c>
      <c r="I5" s="4">
        <v>216</v>
      </c>
      <c r="J5" s="4" t="s">
        <v>336</v>
      </c>
      <c r="K5" s="4" t="s">
        <v>609</v>
      </c>
      <c r="L5" s="4" t="s">
        <v>301</v>
      </c>
      <c r="M5" s="4" t="s">
        <v>3</v>
      </c>
      <c r="N5" s="2">
        <v>8</v>
      </c>
    </row>
    <row r="6" spans="1:14" ht="51">
      <c r="A6" s="4" t="s">
        <v>608</v>
      </c>
      <c r="B6" s="4" t="s">
        <v>613</v>
      </c>
      <c r="C6" s="4" t="s">
        <v>615</v>
      </c>
      <c r="D6" s="154">
        <v>155</v>
      </c>
      <c r="E6" s="4">
        <v>2</v>
      </c>
      <c r="F6" s="4">
        <v>2</v>
      </c>
      <c r="G6" s="4">
        <v>0.5</v>
      </c>
      <c r="H6" s="4">
        <v>15.43</v>
      </c>
      <c r="I6" s="4">
        <v>216</v>
      </c>
      <c r="J6" s="4" t="s">
        <v>336</v>
      </c>
      <c r="K6" s="4" t="s">
        <v>609</v>
      </c>
      <c r="L6" s="4" t="s">
        <v>301</v>
      </c>
      <c r="M6" s="4" t="s">
        <v>3</v>
      </c>
      <c r="N6" s="2">
        <v>8</v>
      </c>
    </row>
    <row r="7" spans="1:14" ht="75.75" customHeight="1">
      <c r="A7" s="4" t="s">
        <v>422</v>
      </c>
      <c r="B7" s="4" t="s">
        <v>612</v>
      </c>
      <c r="C7" s="4" t="s">
        <v>615</v>
      </c>
      <c r="D7" s="154">
        <v>155</v>
      </c>
      <c r="E7" s="4">
        <v>3</v>
      </c>
      <c r="F7" s="4">
        <v>3</v>
      </c>
      <c r="G7" s="4">
        <v>0.33</v>
      </c>
      <c r="H7" s="4">
        <f>I7/14</f>
        <v>46.57142857142857</v>
      </c>
      <c r="I7" s="4">
        <v>652</v>
      </c>
      <c r="J7" s="4" t="s">
        <v>521</v>
      </c>
      <c r="K7" s="4" t="s">
        <v>424</v>
      </c>
      <c r="L7" s="4" t="s">
        <v>301</v>
      </c>
      <c r="M7" s="4" t="s">
        <v>4</v>
      </c>
      <c r="N7" s="2">
        <v>2</v>
      </c>
    </row>
    <row r="8" spans="1:14" ht="75.75" customHeight="1">
      <c r="A8" s="4" t="s">
        <v>422</v>
      </c>
      <c r="B8" s="4" t="s">
        <v>423</v>
      </c>
      <c r="C8" s="4" t="s">
        <v>615</v>
      </c>
      <c r="D8" s="154">
        <v>155</v>
      </c>
      <c r="E8" s="4">
        <v>3</v>
      </c>
      <c r="F8" s="4">
        <v>3</v>
      </c>
      <c r="G8" s="4">
        <v>0.33</v>
      </c>
      <c r="H8" s="4">
        <f>I8/14</f>
        <v>46.57142857142857</v>
      </c>
      <c r="I8" s="4">
        <v>652</v>
      </c>
      <c r="J8" s="4" t="s">
        <v>521</v>
      </c>
      <c r="K8" s="4" t="s">
        <v>424</v>
      </c>
      <c r="L8" s="4" t="s">
        <v>301</v>
      </c>
      <c r="M8" s="4" t="s">
        <v>4</v>
      </c>
      <c r="N8" s="2">
        <v>2</v>
      </c>
    </row>
    <row r="9" spans="1:14" ht="76.5" customHeight="1">
      <c r="A9" s="4" t="s">
        <v>422</v>
      </c>
      <c r="B9" s="4" t="s">
        <v>354</v>
      </c>
      <c r="C9" s="4" t="s">
        <v>615</v>
      </c>
      <c r="D9" s="154">
        <v>155</v>
      </c>
      <c r="E9" s="4">
        <v>3</v>
      </c>
      <c r="F9" s="4">
        <v>3</v>
      </c>
      <c r="G9" s="4">
        <v>0.33</v>
      </c>
      <c r="H9" s="4">
        <f>I9/14</f>
        <v>46.57142857142857</v>
      </c>
      <c r="I9" s="4">
        <v>652</v>
      </c>
      <c r="J9" s="4" t="s">
        <v>521</v>
      </c>
      <c r="K9" s="4" t="s">
        <v>424</v>
      </c>
      <c r="L9" s="4" t="s">
        <v>302</v>
      </c>
      <c r="M9" s="4" t="s">
        <v>4</v>
      </c>
      <c r="N9" s="2">
        <v>2</v>
      </c>
    </row>
    <row r="10" spans="1:14" ht="62.25" customHeight="1">
      <c r="A10" s="161" t="s">
        <v>475</v>
      </c>
      <c r="B10" s="162" t="s">
        <v>476</v>
      </c>
      <c r="C10" s="4" t="s">
        <v>449</v>
      </c>
      <c r="D10" s="154">
        <v>41</v>
      </c>
      <c r="E10" s="4">
        <v>5</v>
      </c>
      <c r="F10" s="4">
        <v>1</v>
      </c>
      <c r="G10" s="4">
        <v>0.2</v>
      </c>
      <c r="H10" s="4">
        <v>10.14</v>
      </c>
      <c r="I10" s="4">
        <v>142</v>
      </c>
      <c r="J10" s="4" t="s">
        <v>336</v>
      </c>
      <c r="K10" s="4">
        <v>9789955591580</v>
      </c>
      <c r="L10" s="4" t="s">
        <v>477</v>
      </c>
      <c r="M10" s="4" t="s">
        <v>3</v>
      </c>
      <c r="N10" s="2"/>
    </row>
    <row r="11" spans="1:14" ht="12.75" customHeight="1">
      <c r="A11" s="2"/>
      <c r="B11" s="2"/>
      <c r="C11" s="2"/>
      <c r="D11" s="34">
        <f>SUM(D4:D10)</f>
        <v>907.6700000000001</v>
      </c>
      <c r="E11" s="2"/>
      <c r="F11" s="2"/>
      <c r="G11" s="2"/>
      <c r="H11" s="2"/>
      <c r="I11" s="2"/>
      <c r="J11" s="2"/>
      <c r="K11" s="2"/>
      <c r="L11" s="2"/>
      <c r="M11" s="2"/>
      <c r="N11" s="2"/>
    </row>
    <row r="14" spans="2:4" ht="25.5">
      <c r="B14" s="220" t="s">
        <v>611</v>
      </c>
      <c r="C14" s="220" t="s">
        <v>494</v>
      </c>
      <c r="D14" s="223">
        <v>91.67</v>
      </c>
    </row>
    <row r="15" spans="2:4" ht="25.5">
      <c r="B15" s="220" t="s">
        <v>612</v>
      </c>
      <c r="C15" s="220" t="s">
        <v>615</v>
      </c>
      <c r="D15" s="223">
        <v>310</v>
      </c>
    </row>
    <row r="16" spans="2:4" ht="25.5">
      <c r="B16" s="220" t="s">
        <v>423</v>
      </c>
      <c r="C16" s="220" t="s">
        <v>615</v>
      </c>
      <c r="D16" s="223">
        <v>155</v>
      </c>
    </row>
    <row r="17" spans="2:4" ht="25.5">
      <c r="B17" s="220" t="s">
        <v>354</v>
      </c>
      <c r="C17" s="220" t="s">
        <v>615</v>
      </c>
      <c r="D17" s="223">
        <v>155</v>
      </c>
    </row>
    <row r="18" spans="2:4" ht="25.5">
      <c r="B18" s="220" t="s">
        <v>613</v>
      </c>
      <c r="C18" s="220" t="s">
        <v>615</v>
      </c>
      <c r="D18" s="223">
        <v>155</v>
      </c>
    </row>
    <row r="19" spans="2:4" ht="25.5">
      <c r="B19" s="226" t="s">
        <v>476</v>
      </c>
      <c r="C19" s="220" t="s">
        <v>449</v>
      </c>
      <c r="D19" s="223">
        <v>41</v>
      </c>
    </row>
    <row r="20" spans="2:4" ht="12.75">
      <c r="B20" s="227"/>
      <c r="C20" s="227"/>
      <c r="D20" s="228">
        <f>SUM(D14:D19)</f>
        <v>907.6700000000001</v>
      </c>
    </row>
  </sheetData>
  <mergeCells count="1">
    <mergeCell ref="A2:M2"/>
  </mergeCells>
  <printOptions/>
  <pageMargins left="0.75" right="0.75" top="0.59" bottom="0.65"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50"/>
  <sheetViews>
    <sheetView zoomScale="75" zoomScaleNormal="75" workbookViewId="0" topLeftCell="A2">
      <pane ySplit="2" topLeftCell="BM34" activePane="bottomLeft" state="frozen"/>
      <selection pane="topLeft" activeCell="A2" sqref="A2"/>
      <selection pane="bottomLeft" activeCell="J41" sqref="J41"/>
    </sheetView>
  </sheetViews>
  <sheetFormatPr defaultColWidth="9.140625" defaultRowHeight="12.75"/>
  <cols>
    <col min="1" max="1" width="52.7109375" style="18" customWidth="1"/>
    <col min="2" max="2" width="11.8515625" style="17" customWidth="1"/>
    <col min="3" max="3" width="5.00390625" style="17" customWidth="1"/>
    <col min="4" max="4" width="7.57421875" style="40" bestFit="1" customWidth="1"/>
    <col min="5" max="5" width="4.421875" style="17" customWidth="1"/>
    <col min="6" max="6" width="5.140625" style="17" customWidth="1"/>
    <col min="7" max="7" width="6.28125" style="17" customWidth="1"/>
    <col min="8" max="8" width="5.28125" style="17" customWidth="1"/>
    <col min="9" max="9" width="4.7109375" style="17" customWidth="1"/>
    <col min="10" max="10" width="7.140625" style="17" customWidth="1"/>
    <col min="11" max="11" width="8.57421875" style="18" customWidth="1"/>
    <col min="12" max="12" width="9.140625" style="17" customWidth="1"/>
    <col min="13" max="13" width="5.00390625" style="17" customWidth="1"/>
    <col min="14" max="16384" width="9.140625" style="17" customWidth="1"/>
  </cols>
  <sheetData>
    <row r="1" ht="15.75">
      <c r="A1" s="54" t="s">
        <v>303</v>
      </c>
    </row>
    <row r="2" spans="1:13" ht="25.5">
      <c r="A2" s="26" t="s">
        <v>513</v>
      </c>
      <c r="B2" s="41"/>
      <c r="C2" s="41"/>
      <c r="D2" s="41"/>
      <c r="E2" s="41"/>
      <c r="F2" s="41"/>
      <c r="G2" s="41"/>
      <c r="H2" s="41"/>
      <c r="I2" s="41"/>
      <c r="J2" s="41"/>
      <c r="K2" s="42"/>
      <c r="L2" s="41"/>
      <c r="M2" s="41"/>
    </row>
    <row r="3" spans="1:13" ht="102.75" thickBot="1">
      <c r="A3" s="46" t="s">
        <v>566</v>
      </c>
      <c r="B3" s="46" t="s">
        <v>291</v>
      </c>
      <c r="C3" s="47" t="s">
        <v>514</v>
      </c>
      <c r="D3" s="47" t="s">
        <v>231</v>
      </c>
      <c r="E3" s="46" t="s">
        <v>299</v>
      </c>
      <c r="F3" s="46" t="s">
        <v>298</v>
      </c>
      <c r="G3" s="46" t="s">
        <v>293</v>
      </c>
      <c r="H3" s="46" t="s">
        <v>529</v>
      </c>
      <c r="I3" s="46" t="s">
        <v>297</v>
      </c>
      <c r="J3" s="46" t="s">
        <v>250</v>
      </c>
      <c r="K3" s="46" t="s">
        <v>251</v>
      </c>
      <c r="L3" s="46" t="s">
        <v>6</v>
      </c>
      <c r="M3" s="46" t="s">
        <v>296</v>
      </c>
    </row>
    <row r="4" spans="1:13" ht="51.75" thickBot="1">
      <c r="A4" s="48" t="s">
        <v>175</v>
      </c>
      <c r="B4" s="48" t="s">
        <v>425</v>
      </c>
      <c r="C4" s="164" t="s">
        <v>615</v>
      </c>
      <c r="D4" s="164">
        <v>15</v>
      </c>
      <c r="E4" s="50">
        <v>1</v>
      </c>
      <c r="F4" s="50">
        <v>1</v>
      </c>
      <c r="G4" s="50">
        <v>1</v>
      </c>
      <c r="H4" s="50">
        <v>9</v>
      </c>
      <c r="I4" s="50" t="s">
        <v>521</v>
      </c>
      <c r="J4" s="50" t="s">
        <v>522</v>
      </c>
      <c r="K4" s="48" t="s">
        <v>176</v>
      </c>
      <c r="L4" s="5" t="s">
        <v>619</v>
      </c>
      <c r="M4" s="49">
        <v>15</v>
      </c>
    </row>
    <row r="5" spans="1:13" ht="140.25">
      <c r="A5" s="43" t="s">
        <v>335</v>
      </c>
      <c r="B5" s="43" t="s">
        <v>353</v>
      </c>
      <c r="C5" s="160" t="s">
        <v>615</v>
      </c>
      <c r="D5" s="160">
        <v>7.5</v>
      </c>
      <c r="E5" s="45">
        <v>2</v>
      </c>
      <c r="F5" s="45">
        <v>1</v>
      </c>
      <c r="G5" s="45">
        <v>0.5</v>
      </c>
      <c r="H5" s="45">
        <v>12</v>
      </c>
      <c r="I5" s="45" t="s">
        <v>336</v>
      </c>
      <c r="J5" s="45" t="s">
        <v>253</v>
      </c>
      <c r="K5" s="43" t="s">
        <v>254</v>
      </c>
      <c r="L5" s="5" t="s">
        <v>467</v>
      </c>
      <c r="M5" s="44">
        <v>4</v>
      </c>
    </row>
    <row r="6" spans="1:13" ht="140.25">
      <c r="A6" s="4" t="s">
        <v>535</v>
      </c>
      <c r="B6" s="4" t="s">
        <v>353</v>
      </c>
      <c r="C6" s="135" t="s">
        <v>615</v>
      </c>
      <c r="D6" s="135">
        <v>5</v>
      </c>
      <c r="E6" s="5">
        <v>3</v>
      </c>
      <c r="F6" s="5">
        <v>3</v>
      </c>
      <c r="G6" s="5">
        <v>0.33</v>
      </c>
      <c r="H6" s="5">
        <v>11</v>
      </c>
      <c r="I6" s="5" t="s">
        <v>336</v>
      </c>
      <c r="J6" s="5" t="s">
        <v>253</v>
      </c>
      <c r="K6" s="4" t="s">
        <v>254</v>
      </c>
      <c r="L6" s="5" t="s">
        <v>467</v>
      </c>
      <c r="M6" s="16">
        <v>4</v>
      </c>
    </row>
    <row r="7" spans="1:13" ht="140.25">
      <c r="A7" s="4" t="s">
        <v>536</v>
      </c>
      <c r="B7" s="4" t="s">
        <v>353</v>
      </c>
      <c r="C7" s="135" t="s">
        <v>615</v>
      </c>
      <c r="D7" s="135">
        <v>15</v>
      </c>
      <c r="E7" s="5">
        <v>1</v>
      </c>
      <c r="F7" s="5">
        <v>1</v>
      </c>
      <c r="G7" s="5">
        <v>1</v>
      </c>
      <c r="H7" s="5">
        <v>12</v>
      </c>
      <c r="I7" s="5" t="s">
        <v>336</v>
      </c>
      <c r="J7" s="5" t="s">
        <v>253</v>
      </c>
      <c r="K7" s="4" t="s">
        <v>254</v>
      </c>
      <c r="L7" s="5" t="s">
        <v>467</v>
      </c>
      <c r="M7" s="16">
        <v>4</v>
      </c>
    </row>
    <row r="8" spans="1:13" ht="63.75">
      <c r="A8" s="4" t="s">
        <v>130</v>
      </c>
      <c r="B8" s="4" t="s">
        <v>429</v>
      </c>
      <c r="C8" s="135" t="s">
        <v>615</v>
      </c>
      <c r="D8" s="135">
        <v>7.5</v>
      </c>
      <c r="E8" s="5">
        <v>2</v>
      </c>
      <c r="F8" s="5">
        <v>2</v>
      </c>
      <c r="G8" s="5">
        <v>0.5</v>
      </c>
      <c r="H8" s="5">
        <v>10</v>
      </c>
      <c r="I8" s="5" t="s">
        <v>336</v>
      </c>
      <c r="J8" s="5" t="s">
        <v>523</v>
      </c>
      <c r="K8" s="4" t="s">
        <v>524</v>
      </c>
      <c r="L8" s="5" t="s">
        <v>467</v>
      </c>
      <c r="M8" s="16">
        <v>4</v>
      </c>
    </row>
    <row r="9" spans="1:13" ht="80.25" customHeight="1">
      <c r="A9" s="4" t="s">
        <v>130</v>
      </c>
      <c r="B9" s="4" t="s">
        <v>428</v>
      </c>
      <c r="C9" s="135" t="s">
        <v>615</v>
      </c>
      <c r="D9" s="135">
        <v>7.5</v>
      </c>
      <c r="E9" s="5">
        <v>2</v>
      </c>
      <c r="F9" s="5">
        <v>2</v>
      </c>
      <c r="G9" s="5">
        <v>0.5</v>
      </c>
      <c r="H9" s="5">
        <v>10</v>
      </c>
      <c r="I9" s="5" t="s">
        <v>336</v>
      </c>
      <c r="J9" s="5" t="s">
        <v>523</v>
      </c>
      <c r="K9" s="4" t="s">
        <v>524</v>
      </c>
      <c r="L9" s="5" t="s">
        <v>467</v>
      </c>
      <c r="M9" s="16">
        <v>4</v>
      </c>
    </row>
    <row r="10" spans="1:13" ht="140.25">
      <c r="A10" s="4" t="s">
        <v>535</v>
      </c>
      <c r="B10" s="4" t="s">
        <v>426</v>
      </c>
      <c r="C10" s="135" t="s">
        <v>615</v>
      </c>
      <c r="D10" s="135">
        <v>5</v>
      </c>
      <c r="E10" s="5">
        <v>3</v>
      </c>
      <c r="F10" s="5">
        <v>3</v>
      </c>
      <c r="G10" s="5">
        <v>0.33</v>
      </c>
      <c r="H10" s="5">
        <v>11</v>
      </c>
      <c r="I10" s="5" t="s">
        <v>336</v>
      </c>
      <c r="J10" s="5" t="s">
        <v>253</v>
      </c>
      <c r="K10" s="4" t="s">
        <v>254</v>
      </c>
      <c r="L10" s="5" t="s">
        <v>467</v>
      </c>
      <c r="M10" s="16">
        <v>4</v>
      </c>
    </row>
    <row r="11" spans="1:13" ht="141" thickBot="1">
      <c r="A11" s="51" t="s">
        <v>535</v>
      </c>
      <c r="B11" s="51" t="s">
        <v>427</v>
      </c>
      <c r="C11" s="163" t="s">
        <v>615</v>
      </c>
      <c r="D11" s="163">
        <v>5</v>
      </c>
      <c r="E11" s="53">
        <v>3</v>
      </c>
      <c r="F11" s="53">
        <v>3</v>
      </c>
      <c r="G11" s="53">
        <v>0.33</v>
      </c>
      <c r="H11" s="53">
        <v>11</v>
      </c>
      <c r="I11" s="53" t="s">
        <v>336</v>
      </c>
      <c r="J11" s="53" t="s">
        <v>253</v>
      </c>
      <c r="K11" s="51" t="s">
        <v>254</v>
      </c>
      <c r="L11" s="5" t="s">
        <v>467</v>
      </c>
      <c r="M11" s="52">
        <v>4</v>
      </c>
    </row>
    <row r="12" spans="1:13" ht="76.5">
      <c r="A12" s="4" t="s">
        <v>131</v>
      </c>
      <c r="B12" s="4" t="s">
        <v>429</v>
      </c>
      <c r="C12" s="135" t="s">
        <v>615</v>
      </c>
      <c r="D12" s="135">
        <v>7.5</v>
      </c>
      <c r="E12" s="5">
        <v>2</v>
      </c>
      <c r="F12" s="5">
        <v>2</v>
      </c>
      <c r="G12" s="5">
        <v>0.25</v>
      </c>
      <c r="H12" s="5">
        <v>10</v>
      </c>
      <c r="I12" s="5" t="s">
        <v>336</v>
      </c>
      <c r="J12" s="5" t="s">
        <v>525</v>
      </c>
      <c r="K12" s="4"/>
      <c r="L12" s="45" t="s">
        <v>467</v>
      </c>
      <c r="M12" s="16">
        <v>5</v>
      </c>
    </row>
    <row r="13" spans="1:13" ht="88.5" customHeight="1" thickBot="1">
      <c r="A13" s="51" t="s">
        <v>131</v>
      </c>
      <c r="B13" s="51" t="s">
        <v>428</v>
      </c>
      <c r="C13" s="163" t="s">
        <v>615</v>
      </c>
      <c r="D13" s="163">
        <v>7.5</v>
      </c>
      <c r="E13" s="53">
        <v>2</v>
      </c>
      <c r="F13" s="53">
        <v>2</v>
      </c>
      <c r="G13" s="53">
        <v>0.25</v>
      </c>
      <c r="H13" s="53">
        <v>10</v>
      </c>
      <c r="I13" s="53" t="s">
        <v>336</v>
      </c>
      <c r="J13" s="53" t="s">
        <v>525</v>
      </c>
      <c r="K13" s="51"/>
      <c r="L13" s="45" t="s">
        <v>467</v>
      </c>
      <c r="M13" s="52">
        <v>5</v>
      </c>
    </row>
    <row r="14" spans="1:13" ht="76.5">
      <c r="A14" s="43" t="s">
        <v>132</v>
      </c>
      <c r="B14" s="43" t="s">
        <v>353</v>
      </c>
      <c r="C14" s="160" t="s">
        <v>615</v>
      </c>
      <c r="D14" s="160">
        <v>7.5</v>
      </c>
      <c r="E14" s="45">
        <v>2</v>
      </c>
      <c r="F14" s="45">
        <v>2</v>
      </c>
      <c r="G14" s="45">
        <v>0.5</v>
      </c>
      <c r="H14" s="45">
        <v>5</v>
      </c>
      <c r="I14" s="45" t="s">
        <v>336</v>
      </c>
      <c r="J14" s="45" t="s">
        <v>439</v>
      </c>
      <c r="K14" s="43"/>
      <c r="L14" s="45" t="s">
        <v>467</v>
      </c>
      <c r="M14" s="44">
        <v>2</v>
      </c>
    </row>
    <row r="15" spans="1:13" ht="280.5">
      <c r="A15" s="4" t="s">
        <v>361</v>
      </c>
      <c r="B15" s="4" t="s">
        <v>353</v>
      </c>
      <c r="C15" s="135" t="s">
        <v>615</v>
      </c>
      <c r="D15" s="135">
        <v>5</v>
      </c>
      <c r="E15" s="5">
        <v>1</v>
      </c>
      <c r="F15" s="5">
        <v>1</v>
      </c>
      <c r="G15" s="5">
        <v>1</v>
      </c>
      <c r="H15" s="5">
        <v>8</v>
      </c>
      <c r="I15" s="5" t="s">
        <v>336</v>
      </c>
      <c r="J15" s="5" t="s">
        <v>362</v>
      </c>
      <c r="K15" s="4" t="s">
        <v>363</v>
      </c>
      <c r="L15" s="5" t="s">
        <v>2</v>
      </c>
      <c r="M15" s="16">
        <v>2</v>
      </c>
    </row>
    <row r="16" spans="1:13" ht="57.75" customHeight="1">
      <c r="A16" s="4" t="s">
        <v>184</v>
      </c>
      <c r="B16" s="4" t="s">
        <v>353</v>
      </c>
      <c r="C16" s="135" t="s">
        <v>615</v>
      </c>
      <c r="D16" s="135">
        <v>0</v>
      </c>
      <c r="E16" s="5">
        <v>2</v>
      </c>
      <c r="F16" s="5">
        <v>2</v>
      </c>
      <c r="G16" s="25">
        <v>0.375</v>
      </c>
      <c r="H16" s="5">
        <v>3</v>
      </c>
      <c r="I16" s="5" t="s">
        <v>336</v>
      </c>
      <c r="J16" s="5"/>
      <c r="K16" s="4"/>
      <c r="L16" s="5" t="s">
        <v>128</v>
      </c>
      <c r="M16" s="16">
        <v>2</v>
      </c>
    </row>
    <row r="17" spans="1:13" ht="280.5">
      <c r="A17" s="4" t="s">
        <v>468</v>
      </c>
      <c r="B17" s="4" t="s">
        <v>353</v>
      </c>
      <c r="C17" s="135" t="s">
        <v>615</v>
      </c>
      <c r="D17" s="135">
        <v>2.5</v>
      </c>
      <c r="E17" s="5">
        <v>2</v>
      </c>
      <c r="F17" s="5">
        <v>2</v>
      </c>
      <c r="G17" s="5">
        <v>0.5</v>
      </c>
      <c r="H17" s="5">
        <v>10</v>
      </c>
      <c r="I17" s="5" t="s">
        <v>336</v>
      </c>
      <c r="J17" s="5" t="s">
        <v>362</v>
      </c>
      <c r="K17" s="4" t="s">
        <v>363</v>
      </c>
      <c r="L17" s="5" t="s">
        <v>2</v>
      </c>
      <c r="M17" s="16">
        <v>2</v>
      </c>
    </row>
    <row r="18" spans="1:13" ht="89.25">
      <c r="A18" s="4" t="s">
        <v>232</v>
      </c>
      <c r="B18" s="4" t="s">
        <v>353</v>
      </c>
      <c r="C18" s="135" t="s">
        <v>615</v>
      </c>
      <c r="D18" s="135">
        <v>5</v>
      </c>
      <c r="E18" s="5">
        <v>3</v>
      </c>
      <c r="F18" s="5">
        <v>1</v>
      </c>
      <c r="G18" s="5">
        <v>0.17</v>
      </c>
      <c r="H18" s="5">
        <v>7</v>
      </c>
      <c r="I18" s="5" t="s">
        <v>336</v>
      </c>
      <c r="J18" s="5" t="s">
        <v>439</v>
      </c>
      <c r="K18" s="4"/>
      <c r="L18" s="5" t="s">
        <v>467</v>
      </c>
      <c r="M18" s="16">
        <v>2</v>
      </c>
    </row>
    <row r="19" spans="1:13" ht="89.25">
      <c r="A19" s="4" t="s">
        <v>204</v>
      </c>
      <c r="B19" s="4" t="s">
        <v>353</v>
      </c>
      <c r="C19" s="135" t="s">
        <v>615</v>
      </c>
      <c r="D19" s="135">
        <v>5</v>
      </c>
      <c r="E19" s="5">
        <v>1</v>
      </c>
      <c r="F19" s="5">
        <v>1</v>
      </c>
      <c r="G19" s="5">
        <v>1</v>
      </c>
      <c r="H19" s="5">
        <v>10</v>
      </c>
      <c r="I19" s="5" t="s">
        <v>336</v>
      </c>
      <c r="J19" s="5" t="s">
        <v>205</v>
      </c>
      <c r="K19" s="4"/>
      <c r="L19" s="5" t="s">
        <v>2</v>
      </c>
      <c r="M19" s="16">
        <v>2</v>
      </c>
    </row>
    <row r="20" spans="1:13" ht="59.25" customHeight="1">
      <c r="A20" s="4" t="s">
        <v>183</v>
      </c>
      <c r="B20" s="4" t="s">
        <v>353</v>
      </c>
      <c r="C20" s="135" t="s">
        <v>615</v>
      </c>
      <c r="D20" s="135">
        <v>0</v>
      </c>
      <c r="E20" s="5">
        <v>2</v>
      </c>
      <c r="F20" s="5">
        <v>2</v>
      </c>
      <c r="G20" s="25">
        <v>0.375</v>
      </c>
      <c r="H20" s="5">
        <v>3</v>
      </c>
      <c r="I20" s="5" t="s">
        <v>336</v>
      </c>
      <c r="J20" s="5"/>
      <c r="K20" s="4"/>
      <c r="L20" s="5" t="s">
        <v>128</v>
      </c>
      <c r="M20" s="16">
        <v>2</v>
      </c>
    </row>
    <row r="21" spans="1:13" ht="102">
      <c r="A21" s="4" t="s">
        <v>371</v>
      </c>
      <c r="B21" s="4" t="s">
        <v>431</v>
      </c>
      <c r="C21" s="135" t="s">
        <v>615</v>
      </c>
      <c r="D21" s="135">
        <v>2.5</v>
      </c>
      <c r="E21" s="5">
        <v>2</v>
      </c>
      <c r="F21" s="5">
        <v>2</v>
      </c>
      <c r="G21" s="5">
        <v>0.5</v>
      </c>
      <c r="H21" s="5">
        <v>4</v>
      </c>
      <c r="I21" s="5" t="s">
        <v>336</v>
      </c>
      <c r="J21" s="5" t="s">
        <v>527</v>
      </c>
      <c r="K21" s="4"/>
      <c r="L21" s="5" t="s">
        <v>2</v>
      </c>
      <c r="M21" s="16">
        <v>2</v>
      </c>
    </row>
    <row r="22" spans="1:13" ht="110.25" customHeight="1">
      <c r="A22" s="4" t="s">
        <v>469</v>
      </c>
      <c r="B22" s="4" t="s">
        <v>432</v>
      </c>
      <c r="C22" s="135" t="s">
        <v>615</v>
      </c>
      <c r="D22" s="135">
        <v>2.5</v>
      </c>
      <c r="E22" s="5">
        <v>2</v>
      </c>
      <c r="F22" s="5">
        <v>2</v>
      </c>
      <c r="G22" s="5">
        <v>0.25</v>
      </c>
      <c r="H22" s="5">
        <v>12</v>
      </c>
      <c r="I22" s="5" t="s">
        <v>336</v>
      </c>
      <c r="J22" s="5" t="s">
        <v>528</v>
      </c>
      <c r="K22" s="4"/>
      <c r="L22" s="5" t="s">
        <v>2</v>
      </c>
      <c r="M22" s="16">
        <v>2</v>
      </c>
    </row>
    <row r="23" spans="1:13" ht="38.25">
      <c r="A23" s="4" t="s">
        <v>411</v>
      </c>
      <c r="B23" s="4" t="s">
        <v>432</v>
      </c>
      <c r="C23" s="135" t="s">
        <v>615</v>
      </c>
      <c r="D23" s="135">
        <v>5</v>
      </c>
      <c r="E23" s="5">
        <v>1</v>
      </c>
      <c r="F23" s="5">
        <v>1</v>
      </c>
      <c r="G23" s="5">
        <v>0.5</v>
      </c>
      <c r="H23" s="5">
        <v>4</v>
      </c>
      <c r="I23" s="5" t="s">
        <v>336</v>
      </c>
      <c r="J23" s="5"/>
      <c r="K23" s="4"/>
      <c r="L23" s="5" t="s">
        <v>2</v>
      </c>
      <c r="M23" s="16">
        <v>2</v>
      </c>
    </row>
    <row r="24" spans="1:13" ht="102">
      <c r="A24" s="4" t="s">
        <v>371</v>
      </c>
      <c r="B24" s="4" t="s">
        <v>428</v>
      </c>
      <c r="C24" s="135" t="s">
        <v>615</v>
      </c>
      <c r="D24" s="135">
        <v>2.5</v>
      </c>
      <c r="E24" s="5">
        <v>2</v>
      </c>
      <c r="F24" s="5">
        <v>2</v>
      </c>
      <c r="G24" s="5">
        <v>0.5</v>
      </c>
      <c r="H24" s="5">
        <v>4</v>
      </c>
      <c r="I24" s="5" t="s">
        <v>336</v>
      </c>
      <c r="J24" s="5" t="s">
        <v>527</v>
      </c>
      <c r="K24" s="4"/>
      <c r="L24" s="5" t="s">
        <v>2</v>
      </c>
      <c r="M24" s="16">
        <v>2</v>
      </c>
    </row>
    <row r="25" spans="1:13" ht="280.5">
      <c r="A25" s="4" t="s">
        <v>468</v>
      </c>
      <c r="B25" s="4" t="s">
        <v>428</v>
      </c>
      <c r="C25" s="135" t="s">
        <v>615</v>
      </c>
      <c r="D25" s="135">
        <v>2.5</v>
      </c>
      <c r="E25" s="5">
        <v>2</v>
      </c>
      <c r="F25" s="5">
        <v>2</v>
      </c>
      <c r="G25" s="5">
        <v>0.5</v>
      </c>
      <c r="H25" s="5">
        <v>10</v>
      </c>
      <c r="I25" s="5" t="s">
        <v>336</v>
      </c>
      <c r="J25" s="5" t="s">
        <v>362</v>
      </c>
      <c r="K25" s="4" t="s">
        <v>363</v>
      </c>
      <c r="L25" s="5" t="s">
        <v>2</v>
      </c>
      <c r="M25" s="16">
        <v>2</v>
      </c>
    </row>
    <row r="26" spans="1:13" ht="105" customHeight="1">
      <c r="A26" s="4" t="s">
        <v>469</v>
      </c>
      <c r="B26" s="4" t="s">
        <v>428</v>
      </c>
      <c r="C26" s="135" t="s">
        <v>615</v>
      </c>
      <c r="D26" s="135">
        <v>2.5</v>
      </c>
      <c r="E26" s="5">
        <v>2</v>
      </c>
      <c r="F26" s="5">
        <v>2</v>
      </c>
      <c r="G26" s="5">
        <v>0.25</v>
      </c>
      <c r="H26" s="5">
        <v>12</v>
      </c>
      <c r="I26" s="5" t="s">
        <v>336</v>
      </c>
      <c r="J26" s="5" t="s">
        <v>528</v>
      </c>
      <c r="K26" s="4"/>
      <c r="L26" s="5" t="s">
        <v>2</v>
      </c>
      <c r="M26" s="16">
        <v>2</v>
      </c>
    </row>
    <row r="27" spans="1:13" ht="68.25" customHeight="1">
      <c r="A27" s="4" t="s">
        <v>182</v>
      </c>
      <c r="B27" s="4" t="s">
        <v>526</v>
      </c>
      <c r="C27" s="135" t="s">
        <v>615</v>
      </c>
      <c r="D27" s="135">
        <v>0</v>
      </c>
      <c r="E27" s="5">
        <v>1</v>
      </c>
      <c r="F27" s="5">
        <v>1</v>
      </c>
      <c r="G27" s="5">
        <v>0.5</v>
      </c>
      <c r="H27" s="5">
        <v>3</v>
      </c>
      <c r="I27" s="5" t="s">
        <v>336</v>
      </c>
      <c r="J27" s="5"/>
      <c r="K27" s="4"/>
      <c r="L27" s="5" t="s">
        <v>467</v>
      </c>
      <c r="M27" s="135">
        <v>2</v>
      </c>
    </row>
    <row r="28" spans="1:13" ht="59.25" customHeight="1">
      <c r="A28" s="4" t="s">
        <v>184</v>
      </c>
      <c r="B28" s="4" t="s">
        <v>426</v>
      </c>
      <c r="C28" s="135" t="s">
        <v>615</v>
      </c>
      <c r="D28" s="135">
        <v>0</v>
      </c>
      <c r="E28" s="5">
        <v>2</v>
      </c>
      <c r="F28" s="5">
        <v>2</v>
      </c>
      <c r="G28" s="25">
        <v>0.375</v>
      </c>
      <c r="H28" s="5">
        <v>3</v>
      </c>
      <c r="I28" s="5" t="s">
        <v>336</v>
      </c>
      <c r="J28" s="5"/>
      <c r="K28" s="4"/>
      <c r="L28" s="5" t="s">
        <v>128</v>
      </c>
      <c r="M28" s="16">
        <v>2</v>
      </c>
    </row>
    <row r="29" spans="1:13" ht="76.5">
      <c r="A29" s="4" t="s">
        <v>409</v>
      </c>
      <c r="B29" s="4" t="s">
        <v>426</v>
      </c>
      <c r="C29" s="135"/>
      <c r="D29" s="135">
        <v>15</v>
      </c>
      <c r="E29" s="5">
        <v>1</v>
      </c>
      <c r="F29" s="5">
        <v>1</v>
      </c>
      <c r="G29" s="5">
        <v>1</v>
      </c>
      <c r="H29" s="5">
        <v>5</v>
      </c>
      <c r="I29" s="5" t="s">
        <v>336</v>
      </c>
      <c r="J29" s="5" t="s">
        <v>439</v>
      </c>
      <c r="K29" s="4"/>
      <c r="L29" s="5" t="s">
        <v>2</v>
      </c>
      <c r="M29" s="16">
        <v>2</v>
      </c>
    </row>
    <row r="30" spans="1:13" ht="60" customHeight="1">
      <c r="A30" s="4" t="s">
        <v>183</v>
      </c>
      <c r="B30" s="4" t="s">
        <v>426</v>
      </c>
      <c r="C30" s="135" t="s">
        <v>615</v>
      </c>
      <c r="D30" s="135">
        <v>0</v>
      </c>
      <c r="E30" s="5">
        <v>2</v>
      </c>
      <c r="F30" s="5">
        <v>2</v>
      </c>
      <c r="G30" s="25">
        <v>0.375</v>
      </c>
      <c r="H30" s="5">
        <v>3</v>
      </c>
      <c r="I30" s="5" t="s">
        <v>336</v>
      </c>
      <c r="J30" s="5"/>
      <c r="K30" s="4"/>
      <c r="L30" s="5" t="s">
        <v>128</v>
      </c>
      <c r="M30" s="16">
        <v>2</v>
      </c>
    </row>
    <row r="31" spans="1:13" ht="77.25" thickBot="1">
      <c r="A31" s="51" t="s">
        <v>132</v>
      </c>
      <c r="B31" s="51" t="s">
        <v>427</v>
      </c>
      <c r="C31" s="163" t="s">
        <v>615</v>
      </c>
      <c r="D31" s="163">
        <v>7.5</v>
      </c>
      <c r="E31" s="53">
        <v>2</v>
      </c>
      <c r="F31" s="53">
        <v>2</v>
      </c>
      <c r="G31" s="53">
        <v>0.5</v>
      </c>
      <c r="H31" s="53">
        <v>5</v>
      </c>
      <c r="I31" s="53" t="s">
        <v>336</v>
      </c>
      <c r="J31" s="53" t="s">
        <v>439</v>
      </c>
      <c r="K31" s="51"/>
      <c r="L31" s="5" t="s">
        <v>467</v>
      </c>
      <c r="M31" s="52">
        <v>2</v>
      </c>
    </row>
    <row r="32" spans="1:13" ht="89.25">
      <c r="A32" s="4" t="s">
        <v>144</v>
      </c>
      <c r="B32" s="4" t="s">
        <v>353</v>
      </c>
      <c r="C32" s="152" t="s">
        <v>615</v>
      </c>
      <c r="D32" s="154">
        <v>15</v>
      </c>
      <c r="E32" s="5">
        <v>1</v>
      </c>
      <c r="F32" s="5">
        <v>1</v>
      </c>
      <c r="G32" s="5">
        <v>1</v>
      </c>
      <c r="H32" s="5"/>
      <c r="I32" s="5" t="s">
        <v>336</v>
      </c>
      <c r="J32" s="5" t="s">
        <v>439</v>
      </c>
      <c r="K32" s="4"/>
      <c r="L32" s="45" t="s">
        <v>467</v>
      </c>
      <c r="M32" s="56">
        <v>5</v>
      </c>
    </row>
    <row r="33" spans="1:14" ht="51">
      <c r="A33" s="4" t="s">
        <v>229</v>
      </c>
      <c r="B33" s="4" t="s">
        <v>230</v>
      </c>
      <c r="C33" s="4" t="s">
        <v>155</v>
      </c>
      <c r="D33" s="154">
        <v>7.5</v>
      </c>
      <c r="E33" s="5">
        <v>2</v>
      </c>
      <c r="F33" s="5">
        <v>1</v>
      </c>
      <c r="G33" s="5">
        <v>0.5</v>
      </c>
      <c r="H33" s="5">
        <v>2</v>
      </c>
      <c r="I33" s="5" t="s">
        <v>336</v>
      </c>
      <c r="J33" s="5" t="s">
        <v>228</v>
      </c>
      <c r="K33" s="5" t="s">
        <v>467</v>
      </c>
      <c r="L33" s="5" t="s">
        <v>467</v>
      </c>
      <c r="M33" s="10">
        <v>1</v>
      </c>
      <c r="N33" s="153"/>
    </row>
    <row r="34" spans="1:13" ht="12.75">
      <c r="A34" s="42"/>
      <c r="B34" s="41"/>
      <c r="C34" s="41"/>
      <c r="D34" s="101">
        <f>SUM(D4:D33)</f>
        <v>170</v>
      </c>
      <c r="E34" s="101"/>
      <c r="F34" s="101"/>
      <c r="G34" s="101">
        <f>SUM(G4:G33)</f>
        <v>15.66</v>
      </c>
      <c r="H34" s="41"/>
      <c r="I34" s="41"/>
      <c r="J34" s="41"/>
      <c r="K34" s="42"/>
      <c r="L34" s="41"/>
      <c r="M34" s="41"/>
    </row>
    <row r="37" spans="2:4" ht="25.5">
      <c r="B37" s="220" t="s">
        <v>353</v>
      </c>
      <c r="C37" s="221" t="s">
        <v>615</v>
      </c>
      <c r="D37" s="222">
        <v>67.5</v>
      </c>
    </row>
    <row r="38" spans="2:4" ht="25.5">
      <c r="B38" s="220" t="s">
        <v>425</v>
      </c>
      <c r="C38" s="221" t="s">
        <v>615</v>
      </c>
      <c r="D38" s="222">
        <v>15</v>
      </c>
    </row>
    <row r="39" spans="2:4" ht="25.5">
      <c r="B39" s="220" t="s">
        <v>431</v>
      </c>
      <c r="C39" s="221" t="s">
        <v>615</v>
      </c>
      <c r="D39" s="222">
        <v>25</v>
      </c>
    </row>
    <row r="40" spans="2:4" ht="25.5">
      <c r="B40" s="220" t="s">
        <v>428</v>
      </c>
      <c r="C40" s="221" t="s">
        <v>615</v>
      </c>
      <c r="D40" s="222">
        <v>22.5</v>
      </c>
    </row>
    <row r="41" spans="2:4" ht="38.25">
      <c r="B41" s="220" t="s">
        <v>526</v>
      </c>
      <c r="C41" s="221" t="s">
        <v>615</v>
      </c>
      <c r="D41" s="222">
        <v>20</v>
      </c>
    </row>
    <row r="42" spans="2:4" ht="25.5">
      <c r="B42" s="220" t="s">
        <v>230</v>
      </c>
      <c r="C42" s="220" t="s">
        <v>155</v>
      </c>
      <c r="D42" s="223">
        <v>7.5</v>
      </c>
    </row>
    <row r="43" spans="2:4" ht="25.5">
      <c r="B43" s="220" t="s">
        <v>427</v>
      </c>
      <c r="C43" s="221" t="s">
        <v>615</v>
      </c>
      <c r="D43" s="222">
        <v>12.5</v>
      </c>
    </row>
    <row r="44" spans="2:4" ht="12.75">
      <c r="B44" s="224"/>
      <c r="C44" s="224"/>
      <c r="D44" s="225">
        <f>SUM(D37:D43)</f>
        <v>170</v>
      </c>
    </row>
    <row r="45" ht="12.75">
      <c r="D45" s="166"/>
    </row>
    <row r="46" ht="12.75">
      <c r="D46" s="166"/>
    </row>
    <row r="47" ht="12.75">
      <c r="D47" s="166"/>
    </row>
    <row r="48" ht="12.75">
      <c r="D48" s="166"/>
    </row>
    <row r="49" ht="12.75">
      <c r="D49" s="166"/>
    </row>
    <row r="50" ht="12.75">
      <c r="D50" s="166"/>
    </row>
  </sheetData>
  <printOptions/>
  <pageMargins left="0.75" right="0.75" top="0.61" bottom="0.45" header="0.5" footer="0.3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00"/>
  <sheetViews>
    <sheetView workbookViewId="0" topLeftCell="A1">
      <selection activeCell="E22" sqref="E22"/>
    </sheetView>
  </sheetViews>
  <sheetFormatPr defaultColWidth="9.140625" defaultRowHeight="12.75"/>
  <cols>
    <col min="1" max="1" width="28.140625" style="0" bestFit="1" customWidth="1"/>
    <col min="2" max="2" width="6.421875" style="0" bestFit="1" customWidth="1"/>
    <col min="3" max="3" width="12.140625" style="21" bestFit="1" customWidth="1"/>
    <col min="4" max="4" width="20.28125" style="0" bestFit="1" customWidth="1"/>
  </cols>
  <sheetData>
    <row r="1" ht="15.75">
      <c r="A1" s="33" t="s">
        <v>288</v>
      </c>
    </row>
    <row r="3" spans="1:4" ht="12.75">
      <c r="A3" s="14" t="s">
        <v>436</v>
      </c>
      <c r="B3" s="14" t="s">
        <v>514</v>
      </c>
      <c r="C3" s="19" t="s">
        <v>305</v>
      </c>
      <c r="D3" s="19" t="s">
        <v>306</v>
      </c>
    </row>
    <row r="4" spans="1:7" ht="12.75">
      <c r="A4" s="3" t="s">
        <v>450</v>
      </c>
      <c r="B4" s="3" t="s">
        <v>446</v>
      </c>
      <c r="C4" s="35">
        <v>25</v>
      </c>
      <c r="D4" s="219">
        <f>'FBT.A02,B02 ''08'!E86+'FBT.B02 ''08'!E124</f>
        <v>8.400726029959362</v>
      </c>
      <c r="E4" s="172">
        <v>8.4</v>
      </c>
      <c r="F4" s="173"/>
      <c r="G4" s="173"/>
    </row>
    <row r="5" spans="1:7" ht="12.75">
      <c r="A5" s="3" t="s">
        <v>119</v>
      </c>
      <c r="B5" s="3" t="s">
        <v>446</v>
      </c>
      <c r="C5" s="35">
        <v>5</v>
      </c>
      <c r="D5" s="219">
        <f>'FBT.B02 ''08'!E125</f>
        <v>2.100726029959363</v>
      </c>
      <c r="E5" s="172">
        <v>2.1</v>
      </c>
      <c r="F5" s="173"/>
      <c r="G5" s="173"/>
    </row>
    <row r="6" spans="1:7" ht="12.75">
      <c r="A6" s="3" t="s">
        <v>435</v>
      </c>
      <c r="B6" s="3" t="s">
        <v>487</v>
      </c>
      <c r="C6" s="35">
        <v>68.48942598187311</v>
      </c>
      <c r="D6" s="219">
        <f>'FBT.A02,B02 ''08'!E87</f>
        <v>53.17</v>
      </c>
      <c r="E6" s="172">
        <v>53.17</v>
      </c>
      <c r="F6" s="173"/>
      <c r="G6" s="173"/>
    </row>
    <row r="7" spans="1:7" ht="12.75">
      <c r="A7" s="3" t="s">
        <v>345</v>
      </c>
      <c r="B7" s="3" t="s">
        <v>449</v>
      </c>
      <c r="C7" s="35">
        <v>20</v>
      </c>
      <c r="D7" s="219">
        <f>'FBT.A02,B02 ''08'!E88</f>
        <v>6.3</v>
      </c>
      <c r="E7" s="172">
        <v>6.3</v>
      </c>
      <c r="F7" s="173"/>
      <c r="G7" s="173"/>
    </row>
    <row r="8" spans="1:7" ht="12.75">
      <c r="A8" s="82" t="s">
        <v>218</v>
      </c>
      <c r="B8" s="3" t="s">
        <v>449</v>
      </c>
      <c r="C8" s="35">
        <v>2.5</v>
      </c>
      <c r="D8" s="219">
        <f>'FBT.B02 ''08'!E126</f>
        <v>1.0503630149796814</v>
      </c>
      <c r="E8" s="172">
        <v>1.05</v>
      </c>
      <c r="F8" s="173"/>
      <c r="G8" s="173"/>
    </row>
    <row r="9" spans="1:7" ht="12.75">
      <c r="A9" s="119" t="s">
        <v>350</v>
      </c>
      <c r="B9" s="81" t="s">
        <v>449</v>
      </c>
      <c r="C9" s="102">
        <v>13.649815543996972</v>
      </c>
      <c r="D9" s="219">
        <f>'FBT.A02,B02 ''08'!E89</f>
        <v>15.18</v>
      </c>
      <c r="E9" s="172">
        <v>15.18</v>
      </c>
      <c r="F9" s="173"/>
      <c r="G9" s="173"/>
    </row>
    <row r="10" spans="1:7" ht="12.75">
      <c r="A10" s="36" t="s">
        <v>497</v>
      </c>
      <c r="B10" s="3" t="s">
        <v>494</v>
      </c>
      <c r="C10" s="35">
        <v>109.29</v>
      </c>
      <c r="D10" s="219">
        <f>'FBT.A02,B02 ''08'!E90+'FBT.B02 ''08'!E127</f>
        <v>53.50518150748984</v>
      </c>
      <c r="E10" s="172">
        <v>53.51</v>
      </c>
      <c r="F10" s="173"/>
      <c r="G10" s="173"/>
    </row>
    <row r="11" spans="1:7" ht="12.75">
      <c r="A11" s="3" t="s">
        <v>434</v>
      </c>
      <c r="B11" s="3" t="s">
        <v>155</v>
      </c>
      <c r="C11" s="35">
        <v>12.17</v>
      </c>
      <c r="D11" s="219">
        <f>'FBT.B02 ''08'!E128</f>
        <v>4.903094553925152</v>
      </c>
      <c r="E11" s="172">
        <v>4.9</v>
      </c>
      <c r="F11" s="173"/>
      <c r="G11" s="173"/>
    </row>
    <row r="12" spans="1:7" ht="12.75">
      <c r="A12" s="3" t="s">
        <v>430</v>
      </c>
      <c r="B12" s="3" t="s">
        <v>494</v>
      </c>
      <c r="C12" s="35">
        <v>5</v>
      </c>
      <c r="D12" s="219">
        <f>'FBT.B03 ''08'!E10</f>
        <v>2.100726029959363</v>
      </c>
      <c r="E12" s="172">
        <v>2.1</v>
      </c>
      <c r="F12" s="173"/>
      <c r="G12" s="173"/>
    </row>
    <row r="13" spans="1:7" ht="12.75">
      <c r="A13" s="3" t="s">
        <v>171</v>
      </c>
      <c r="B13" s="3" t="s">
        <v>155</v>
      </c>
      <c r="C13" s="35">
        <v>3.63</v>
      </c>
      <c r="D13" s="219">
        <f>'FBT.B02 ''08'!E129</f>
        <v>1.3948820838930167</v>
      </c>
      <c r="E13" s="172">
        <v>1.39</v>
      </c>
      <c r="F13" s="173"/>
      <c r="G13" s="173"/>
    </row>
    <row r="14" spans="1:7" ht="12.75">
      <c r="A14" s="3" t="s">
        <v>480</v>
      </c>
      <c r="B14" s="3" t="s">
        <v>449</v>
      </c>
      <c r="C14" s="35">
        <v>30</v>
      </c>
      <c r="D14" s="219">
        <f>'FBT.A02,B02 ''08'!E91</f>
        <v>9.45</v>
      </c>
      <c r="E14" s="172">
        <v>9.45</v>
      </c>
      <c r="F14" s="173"/>
      <c r="G14" s="173"/>
    </row>
    <row r="15" spans="1:7" ht="12.75">
      <c r="A15" s="3" t="s">
        <v>208</v>
      </c>
      <c r="B15" s="3" t="s">
        <v>447</v>
      </c>
      <c r="C15" s="35">
        <v>0.85</v>
      </c>
      <c r="D15" s="219">
        <f>'FBT.B02 ''08'!E130</f>
        <v>0.35712342509309164</v>
      </c>
      <c r="E15" s="172">
        <v>0.36</v>
      </c>
      <c r="F15" s="173"/>
      <c r="G15" s="173"/>
    </row>
    <row r="16" spans="1:7" ht="12.75">
      <c r="A16" s="3" t="s">
        <v>486</v>
      </c>
      <c r="B16" s="3" t="s">
        <v>449</v>
      </c>
      <c r="C16" s="35">
        <v>20</v>
      </c>
      <c r="D16" s="219">
        <f>'FBT.A02,B02 ''08'!E92</f>
        <v>3.15</v>
      </c>
      <c r="E16" s="172">
        <v>3.15</v>
      </c>
      <c r="F16" s="173"/>
      <c r="G16" s="173"/>
    </row>
    <row r="17" spans="1:7" ht="12.75">
      <c r="A17" s="78" t="s">
        <v>152</v>
      </c>
      <c r="B17" s="3" t="s">
        <v>487</v>
      </c>
      <c r="C17" s="35">
        <v>10</v>
      </c>
      <c r="D17" s="219">
        <f>'FBT.A02,B02 ''08'!E93</f>
        <v>3.15</v>
      </c>
      <c r="E17" s="172">
        <v>3.15</v>
      </c>
      <c r="F17" s="173"/>
      <c r="G17" s="173"/>
    </row>
    <row r="18" spans="1:7" ht="12.75">
      <c r="A18" s="3" t="s">
        <v>611</v>
      </c>
      <c r="B18" s="3" t="s">
        <v>494</v>
      </c>
      <c r="C18" s="35">
        <v>36.009600000000006</v>
      </c>
      <c r="D18" s="219">
        <f>'S.01,H.04 ''08'!D14</f>
        <v>91.67</v>
      </c>
      <c r="E18" s="172">
        <v>91.67</v>
      </c>
      <c r="F18" s="173"/>
      <c r="G18" s="173"/>
    </row>
    <row r="19" spans="1:7" ht="12.75">
      <c r="A19" s="3" t="s">
        <v>612</v>
      </c>
      <c r="B19" s="3" t="s">
        <v>615</v>
      </c>
      <c r="C19" s="35">
        <v>116.77</v>
      </c>
      <c r="D19" s="219">
        <f>'FBT.B02 ''08'!E131+'FBT.B03 ''08'!E11+'S.01,H.04 ''08'!D15+'H.02,S.02,S.03,S.05 ''08'!D37</f>
        <v>379.2436026048663</v>
      </c>
      <c r="E19" s="172">
        <v>379.24</v>
      </c>
      <c r="F19" s="173"/>
      <c r="G19" s="173"/>
    </row>
    <row r="20" spans="1:7" ht="12.75">
      <c r="A20" s="3" t="s">
        <v>479</v>
      </c>
      <c r="B20" s="3" t="s">
        <v>487</v>
      </c>
      <c r="C20" s="35">
        <v>65.86</v>
      </c>
      <c r="D20" s="219">
        <f>'FBT.A02,B02 ''08'!E94</f>
        <v>48.98</v>
      </c>
      <c r="E20" s="172">
        <v>48.98</v>
      </c>
      <c r="F20" s="173"/>
      <c r="G20" s="173"/>
    </row>
    <row r="21" spans="1:7" ht="12.75">
      <c r="A21" s="3" t="s">
        <v>160</v>
      </c>
      <c r="B21" s="3" t="s">
        <v>447</v>
      </c>
      <c r="C21" s="35">
        <v>16.4</v>
      </c>
      <c r="D21" s="219">
        <f>'FBT.A02,B02 ''08'!E95+'FBT.B02 ''08'!E132</f>
        <v>16.6520237022427</v>
      </c>
      <c r="E21" s="172">
        <v>16.65</v>
      </c>
      <c r="F21" s="173"/>
      <c r="G21" s="173"/>
    </row>
    <row r="22" spans="1:7" ht="12.75">
      <c r="A22" s="3" t="s">
        <v>151</v>
      </c>
      <c r="B22" s="3" t="s">
        <v>494</v>
      </c>
      <c r="C22" s="35">
        <v>19.05</v>
      </c>
      <c r="D22" s="219">
        <f>'FBT.A02,B02 ''08'!E96+'FBT.B02 ''08'!E133</f>
        <v>4.971089044939045</v>
      </c>
      <c r="E22" s="172">
        <v>4.97</v>
      </c>
      <c r="F22" s="173"/>
      <c r="G22" s="173"/>
    </row>
    <row r="23" spans="1:7" ht="12.75">
      <c r="A23" s="3" t="s">
        <v>485</v>
      </c>
      <c r="B23" s="3" t="s">
        <v>447</v>
      </c>
      <c r="C23" s="35">
        <v>14.142135623730951</v>
      </c>
      <c r="D23" s="219">
        <f>'FBT.A02,B02 ''08'!E97</f>
        <v>4.46</v>
      </c>
      <c r="E23" s="172">
        <v>4.46</v>
      </c>
      <c r="F23" s="173"/>
      <c r="G23" s="173"/>
    </row>
    <row r="24" spans="1:7" ht="12.75">
      <c r="A24" s="3" t="s">
        <v>154</v>
      </c>
      <c r="B24" s="3" t="s">
        <v>155</v>
      </c>
      <c r="C24" s="35">
        <v>31.384083044982702</v>
      </c>
      <c r="D24" s="219">
        <f>'FBT.A02,B02 ''08'!E98</f>
        <v>48.4</v>
      </c>
      <c r="E24" s="172">
        <v>48.4</v>
      </c>
      <c r="F24" s="173"/>
      <c r="G24" s="173"/>
    </row>
    <row r="25" spans="1:7" ht="12.75">
      <c r="A25" s="3" t="s">
        <v>118</v>
      </c>
      <c r="B25" s="3" t="s">
        <v>487</v>
      </c>
      <c r="C25" s="35">
        <v>5</v>
      </c>
      <c r="D25" s="219">
        <f>'FBT.B02 ''08'!E134</f>
        <v>2.100726029959363</v>
      </c>
      <c r="E25" s="172">
        <v>2.1</v>
      </c>
      <c r="F25" s="173"/>
      <c r="G25" s="173"/>
    </row>
    <row r="26" spans="1:7" ht="12.75">
      <c r="A26" s="78" t="s">
        <v>178</v>
      </c>
      <c r="B26" s="3" t="s">
        <v>615</v>
      </c>
      <c r="C26" s="35">
        <v>45.74</v>
      </c>
      <c r="D26" s="219">
        <f>'S.01,H.04 ''08'!D16+'H.02,S.02,S.03,S.05 ''08'!D38</f>
        <v>170</v>
      </c>
      <c r="E26" s="172">
        <v>170</v>
      </c>
      <c r="F26" s="173"/>
      <c r="G26" s="173"/>
    </row>
    <row r="27" spans="1:7" ht="12.75">
      <c r="A27" s="3" t="s">
        <v>496</v>
      </c>
      <c r="B27" s="3" t="s">
        <v>487</v>
      </c>
      <c r="C27" s="35">
        <v>68.96</v>
      </c>
      <c r="D27" s="219">
        <f>'FBT.A02,B02 ''08'!E99</f>
        <v>53.5</v>
      </c>
      <c r="E27" s="172">
        <v>53.5</v>
      </c>
      <c r="F27" s="173"/>
      <c r="G27" s="173"/>
    </row>
    <row r="28" spans="1:7" ht="12.75">
      <c r="A28" s="3" t="s">
        <v>481</v>
      </c>
      <c r="B28" s="3" t="s">
        <v>447</v>
      </c>
      <c r="C28" s="35">
        <v>14.142135623730951</v>
      </c>
      <c r="D28" s="219">
        <f>'FBT.A02,B02 ''08'!E100</f>
        <v>4.46</v>
      </c>
      <c r="E28" s="172">
        <v>4.46</v>
      </c>
      <c r="F28" s="173"/>
      <c r="G28" s="173"/>
    </row>
    <row r="29" spans="1:7" ht="12.75">
      <c r="A29" s="3" t="s">
        <v>498</v>
      </c>
      <c r="B29" s="3" t="s">
        <v>491</v>
      </c>
      <c r="C29" s="35">
        <v>100.15</v>
      </c>
      <c r="D29" s="219">
        <f>'FBT.A02,B02 ''08'!E101+'FBT.B02 ''08'!E135</f>
        <v>47.17655178276912</v>
      </c>
      <c r="E29" s="172">
        <v>47.18</v>
      </c>
      <c r="F29" s="173"/>
      <c r="G29" s="173"/>
    </row>
    <row r="30" spans="1:7" ht="12.75">
      <c r="A30" s="3" t="s">
        <v>206</v>
      </c>
      <c r="B30" s="3" t="s">
        <v>447</v>
      </c>
      <c r="C30" s="35">
        <v>3.85</v>
      </c>
      <c r="D30" s="219">
        <f>'FBT.B02 ''08'!E136</f>
        <v>1.546134358050091</v>
      </c>
      <c r="E30" s="172">
        <v>1.55</v>
      </c>
      <c r="F30" s="173"/>
      <c r="G30" s="173"/>
    </row>
    <row r="31" spans="1:7" ht="12.75">
      <c r="A31" s="3" t="s">
        <v>214</v>
      </c>
      <c r="B31" s="3" t="s">
        <v>449</v>
      </c>
      <c r="C31" s="35">
        <v>1.65</v>
      </c>
      <c r="D31" s="219">
        <f>'FBT.B02 ''08'!E137</f>
        <v>0.6932395898865896</v>
      </c>
      <c r="E31" s="172">
        <v>0.69</v>
      </c>
      <c r="F31" s="173"/>
      <c r="G31" s="173"/>
    </row>
    <row r="32" spans="1:7" ht="12.75">
      <c r="A32" s="3" t="s">
        <v>116</v>
      </c>
      <c r="B32" s="3" t="s">
        <v>449</v>
      </c>
      <c r="C32" s="35">
        <v>1.25</v>
      </c>
      <c r="D32" s="219">
        <f>'FBT.B02 ''08'!E138</f>
        <v>0.5251815074898407</v>
      </c>
      <c r="E32" s="172">
        <v>0.53</v>
      </c>
      <c r="F32" s="173"/>
      <c r="G32" s="173"/>
    </row>
    <row r="33" spans="1:7" ht="12.75">
      <c r="A33" s="3" t="s">
        <v>223</v>
      </c>
      <c r="B33" s="3" t="s">
        <v>491</v>
      </c>
      <c r="C33" s="35">
        <v>8</v>
      </c>
      <c r="D33" s="219">
        <f>'FBT.B02 ''08'!E139</f>
        <v>3.1510890449390443</v>
      </c>
      <c r="E33" s="172">
        <v>3.15</v>
      </c>
      <c r="F33" s="173"/>
      <c r="G33" s="173"/>
    </row>
    <row r="34" spans="1:7" ht="12.75">
      <c r="A34" s="3" t="s">
        <v>354</v>
      </c>
      <c r="B34" s="3" t="s">
        <v>615</v>
      </c>
      <c r="C34" s="35">
        <v>33.24</v>
      </c>
      <c r="D34" s="219">
        <f>'FBT.B02 ''08'!E140+'S.01,H.04 ''08'!D17</f>
        <v>156.0503630149797</v>
      </c>
      <c r="E34" s="172">
        <v>156.05</v>
      </c>
      <c r="F34" s="173"/>
      <c r="G34" s="173"/>
    </row>
    <row r="35" spans="1:7" ht="12.75">
      <c r="A35" s="78" t="s">
        <v>179</v>
      </c>
      <c r="B35" s="3" t="s">
        <v>446</v>
      </c>
      <c r="C35" s="35">
        <v>81.67</v>
      </c>
      <c r="D35" s="219">
        <f>'FBT.A02,B02 ''08'!E102</f>
        <v>75.64</v>
      </c>
      <c r="E35" s="172">
        <v>75.64</v>
      </c>
      <c r="F35" s="173"/>
      <c r="G35" s="173"/>
    </row>
    <row r="36" spans="1:7" ht="12.75">
      <c r="A36" s="3" t="s">
        <v>482</v>
      </c>
      <c r="B36" s="3" t="s">
        <v>449</v>
      </c>
      <c r="C36" s="35">
        <v>10</v>
      </c>
      <c r="D36" s="219">
        <f>'FBT.A02,B02 ''08'!E103</f>
        <v>3.15</v>
      </c>
      <c r="E36" s="172">
        <v>3.15</v>
      </c>
      <c r="F36" s="173"/>
      <c r="G36" s="173"/>
    </row>
    <row r="37" spans="1:7" ht="12.75">
      <c r="A37" s="3" t="s">
        <v>123</v>
      </c>
      <c r="B37" s="3" t="s">
        <v>155</v>
      </c>
      <c r="C37" s="35">
        <v>2.5</v>
      </c>
      <c r="D37" s="219">
        <f>'FBT.B02 ''08'!E141</f>
        <v>1.0503630149796814</v>
      </c>
      <c r="E37" s="172">
        <v>1.05</v>
      </c>
      <c r="F37" s="173"/>
      <c r="G37" s="173"/>
    </row>
    <row r="38" spans="1:7" ht="12.75">
      <c r="A38" s="78" t="s">
        <v>349</v>
      </c>
      <c r="B38" s="3" t="s">
        <v>448</v>
      </c>
      <c r="C38" s="35">
        <v>20</v>
      </c>
      <c r="D38" s="219">
        <f>'FBT.A02,B02 ''08'!E104</f>
        <v>6.3</v>
      </c>
      <c r="E38" s="172">
        <v>6.3</v>
      </c>
      <c r="F38" s="173"/>
      <c r="G38" s="173"/>
    </row>
    <row r="39" spans="1:7" ht="12.75">
      <c r="A39" s="3" t="s">
        <v>210</v>
      </c>
      <c r="B39" s="3" t="s">
        <v>447</v>
      </c>
      <c r="C39" s="35">
        <v>0.85</v>
      </c>
      <c r="D39" s="219">
        <f>'FBT.B02 ''08'!E142</f>
        <v>0.35712342509309164</v>
      </c>
      <c r="E39" s="172">
        <v>0.36</v>
      </c>
      <c r="F39" s="173"/>
      <c r="G39" s="173"/>
    </row>
    <row r="40" spans="1:7" ht="12.75">
      <c r="A40" s="3" t="s">
        <v>120</v>
      </c>
      <c r="B40" s="3" t="s">
        <v>491</v>
      </c>
      <c r="C40" s="35">
        <v>6.5</v>
      </c>
      <c r="D40" s="219">
        <f>'FBT.B02 ''08'!E143</f>
        <v>2.6259075374492036</v>
      </c>
      <c r="E40" s="172">
        <v>2.63</v>
      </c>
      <c r="F40" s="173"/>
      <c r="G40" s="173"/>
    </row>
    <row r="41" spans="1:7" ht="12.75">
      <c r="A41" s="3" t="s">
        <v>220</v>
      </c>
      <c r="B41" s="3" t="s">
        <v>449</v>
      </c>
      <c r="C41" s="35">
        <v>2.5</v>
      </c>
      <c r="D41" s="219">
        <f>'FBT.B02 ''08'!E144</f>
        <v>1.0503630149796814</v>
      </c>
      <c r="E41" s="172">
        <v>1.05</v>
      </c>
      <c r="F41" s="173"/>
      <c r="G41" s="173"/>
    </row>
    <row r="42" spans="1:7" ht="12.75">
      <c r="A42" s="3" t="s">
        <v>431</v>
      </c>
      <c r="B42" s="3" t="s">
        <v>615</v>
      </c>
      <c r="C42" s="35">
        <v>5.75</v>
      </c>
      <c r="D42" s="219">
        <f>'H.02,S.02,S.03,S.05 ''08'!D39</f>
        <v>25</v>
      </c>
      <c r="E42" s="172">
        <v>25</v>
      </c>
      <c r="F42" s="173"/>
      <c r="G42" s="173"/>
    </row>
    <row r="43" spans="1:7" ht="12.75">
      <c r="A43" s="3" t="s">
        <v>552</v>
      </c>
      <c r="B43" s="3" t="s">
        <v>449</v>
      </c>
      <c r="C43" s="35">
        <v>2.5</v>
      </c>
      <c r="D43" s="219">
        <f>'FBT.B02 ''08'!E145</f>
        <v>1.0503630149796814</v>
      </c>
      <c r="E43" s="172">
        <v>1.05</v>
      </c>
      <c r="F43" s="173"/>
      <c r="G43" s="173"/>
    </row>
    <row r="44" spans="1:7" ht="12.75">
      <c r="A44" s="3" t="s">
        <v>501</v>
      </c>
      <c r="B44" s="3" t="s">
        <v>487</v>
      </c>
      <c r="C44" s="35">
        <v>28.955631399317404</v>
      </c>
      <c r="D44" s="219">
        <f>'FBT.A02,B02 ''08'!E105</f>
        <v>32.2</v>
      </c>
      <c r="E44" s="172">
        <v>32.2</v>
      </c>
      <c r="F44" s="173"/>
      <c r="G44" s="173"/>
    </row>
    <row r="45" spans="1:7" ht="12.75">
      <c r="A45" s="3" t="s">
        <v>209</v>
      </c>
      <c r="B45" s="3" t="s">
        <v>447</v>
      </c>
      <c r="C45" s="35">
        <v>5.85</v>
      </c>
      <c r="D45" s="219">
        <f>'FBT.B02 ''08'!E146</f>
        <v>2.4578494550524543</v>
      </c>
      <c r="E45" s="172">
        <v>2.46</v>
      </c>
      <c r="F45" s="173"/>
      <c r="G45" s="173"/>
    </row>
    <row r="46" spans="1:7" ht="12.75">
      <c r="A46" s="3" t="s">
        <v>613</v>
      </c>
      <c r="B46" s="3" t="s">
        <v>615</v>
      </c>
      <c r="C46" s="35">
        <v>67.47</v>
      </c>
      <c r="D46" s="219">
        <f>'S.01,H.04 ''08'!D18+'H.02,S.02,S.03,S.05 ''08'!D40</f>
        <v>177.5</v>
      </c>
      <c r="E46" s="172">
        <v>177.5</v>
      </c>
      <c r="F46" s="173"/>
      <c r="G46" s="173"/>
    </row>
    <row r="47" spans="1:7" ht="12.75">
      <c r="A47" s="3" t="s">
        <v>348</v>
      </c>
      <c r="B47" s="3" t="s">
        <v>489</v>
      </c>
      <c r="C47" s="35">
        <v>125.14</v>
      </c>
      <c r="D47" s="219">
        <f>'FBT.A02,B02 ''08'!E106</f>
        <v>65.24</v>
      </c>
      <c r="E47" s="172">
        <v>65.24</v>
      </c>
      <c r="F47" s="173"/>
      <c r="G47" s="173"/>
    </row>
    <row r="48" spans="1:7" ht="12.75">
      <c r="A48" s="3" t="s">
        <v>169</v>
      </c>
      <c r="B48" s="3" t="s">
        <v>487</v>
      </c>
      <c r="C48" s="35">
        <v>14.67</v>
      </c>
      <c r="D48" s="219">
        <f>'FBT.A02,B02 ''08'!E107+'FBT.B02 ''08'!E147</f>
        <v>7.947123425093092</v>
      </c>
      <c r="E48" s="172">
        <v>7.95</v>
      </c>
      <c r="F48" s="173"/>
      <c r="G48" s="173"/>
    </row>
    <row r="49" spans="1:7" ht="12.75">
      <c r="A49" s="3" t="s">
        <v>433</v>
      </c>
      <c r="B49" s="3" t="s">
        <v>448</v>
      </c>
      <c r="C49" s="35">
        <v>15.692041522491351</v>
      </c>
      <c r="D49" s="219">
        <f>'FBT.A02,B02 ''08'!E108</f>
        <v>24.2</v>
      </c>
      <c r="E49" s="172">
        <v>24.2</v>
      </c>
      <c r="F49" s="173"/>
      <c r="G49" s="173"/>
    </row>
    <row r="50" spans="1:7" ht="12.75">
      <c r="A50" s="3" t="s">
        <v>507</v>
      </c>
      <c r="B50" s="3" t="s">
        <v>448</v>
      </c>
      <c r="C50" s="35">
        <v>15.692041522491351</v>
      </c>
      <c r="D50" s="219">
        <f>'FBT.A02,B02 ''08'!E109</f>
        <v>24.2</v>
      </c>
      <c r="E50" s="172">
        <v>24.2</v>
      </c>
      <c r="F50" s="173"/>
      <c r="G50" s="173"/>
    </row>
    <row r="51" spans="1:7" ht="12.75">
      <c r="A51" s="3" t="s">
        <v>465</v>
      </c>
      <c r="B51" s="3" t="s">
        <v>447</v>
      </c>
      <c r="C51" s="35">
        <v>3</v>
      </c>
      <c r="D51" s="219">
        <f>'FBT.B02 ''08'!E148</f>
        <v>1.0503630149796814</v>
      </c>
      <c r="E51" s="172">
        <v>1.05</v>
      </c>
      <c r="F51" s="173"/>
      <c r="G51" s="173"/>
    </row>
    <row r="52" spans="1:7" ht="12.75">
      <c r="A52" s="3" t="s">
        <v>470</v>
      </c>
      <c r="B52" s="3" t="s">
        <v>449</v>
      </c>
      <c r="C52" s="35">
        <v>43.5</v>
      </c>
      <c r="D52" s="219">
        <f>'FBT.A02,B02 ''08'!E110+'FBT.B02 ''08'!E149+'FBT.B03 ''08'!E12</f>
        <v>16.803630149796813</v>
      </c>
      <c r="E52" s="172">
        <v>16.8</v>
      </c>
      <c r="F52" s="173"/>
      <c r="G52" s="173"/>
    </row>
    <row r="53" spans="1:7" ht="12.75">
      <c r="A53" s="3" t="s">
        <v>342</v>
      </c>
      <c r="B53" s="3" t="s">
        <v>449</v>
      </c>
      <c r="C53" s="35">
        <v>14.142135623730951</v>
      </c>
      <c r="D53" s="219">
        <f>'FBT.A02,B02 ''08'!E111</f>
        <v>4.46</v>
      </c>
      <c r="E53" s="172">
        <v>4.46</v>
      </c>
      <c r="F53" s="173"/>
      <c r="G53" s="173"/>
    </row>
    <row r="54" spans="1:7" ht="12.75">
      <c r="A54" s="3" t="s">
        <v>471</v>
      </c>
      <c r="B54" s="3" t="s">
        <v>447</v>
      </c>
      <c r="C54" s="35">
        <v>10.82</v>
      </c>
      <c r="D54" s="219">
        <f>'FBT.B02 ''08'!E150</f>
        <v>4.545971128832061</v>
      </c>
      <c r="E54" s="172">
        <v>4.55</v>
      </c>
      <c r="F54" s="173"/>
      <c r="G54" s="173"/>
    </row>
    <row r="55" spans="1:7" ht="12.75">
      <c r="A55" s="3" t="s">
        <v>172</v>
      </c>
      <c r="B55" s="3" t="s">
        <v>494</v>
      </c>
      <c r="C55" s="35">
        <v>23.48</v>
      </c>
      <c r="D55" s="219">
        <f>'FBT.A02,B02 ''08'!E112+'FBT.B02 ''08'!E151</f>
        <v>7.660363014979682</v>
      </c>
      <c r="E55" s="172">
        <v>7.66</v>
      </c>
      <c r="F55" s="173"/>
      <c r="G55" s="173"/>
    </row>
    <row r="56" spans="1:7" ht="12.75">
      <c r="A56" s="3" t="s">
        <v>164</v>
      </c>
      <c r="B56" s="3" t="s">
        <v>447</v>
      </c>
      <c r="C56" s="35">
        <v>2.67</v>
      </c>
      <c r="D56" s="219">
        <f>'FBT.B02 ''08'!E152</f>
        <v>1.0503630149796814</v>
      </c>
      <c r="E56" s="172">
        <v>1.05</v>
      </c>
      <c r="F56" s="173"/>
      <c r="G56" s="173"/>
    </row>
    <row r="57" spans="1:7" ht="12.75">
      <c r="A57" s="3" t="s">
        <v>346</v>
      </c>
      <c r="B57" s="3" t="s">
        <v>155</v>
      </c>
      <c r="C57" s="35">
        <v>37.10280373831776</v>
      </c>
      <c r="D57" s="219">
        <f>'FBT.A02,B02 ''08'!E113</f>
        <v>34.57</v>
      </c>
      <c r="E57" s="172">
        <v>34.57</v>
      </c>
      <c r="F57" s="173"/>
      <c r="G57" s="173"/>
    </row>
    <row r="58" spans="1:7" ht="12.75">
      <c r="A58" s="3" t="s">
        <v>181</v>
      </c>
      <c r="B58" s="3" t="s">
        <v>447</v>
      </c>
      <c r="C58" s="35">
        <v>35.63</v>
      </c>
      <c r="D58" s="219">
        <f>'FBT.A02,B02 ''08'!E114+'FBT.B02 ''08'!E153</f>
        <v>49.97554452246952</v>
      </c>
      <c r="E58" s="172">
        <v>49.98</v>
      </c>
      <c r="F58" s="173"/>
      <c r="G58" s="173"/>
    </row>
    <row r="59" spans="1:7" ht="12.75">
      <c r="A59" s="3" t="s">
        <v>224</v>
      </c>
      <c r="B59" s="3" t="s">
        <v>447</v>
      </c>
      <c r="C59" s="35">
        <v>5</v>
      </c>
      <c r="D59" s="219">
        <f>'FBT.B02 ''08'!E154</f>
        <v>2.100726029959363</v>
      </c>
      <c r="E59" s="172">
        <v>2.1</v>
      </c>
      <c r="F59" s="173"/>
      <c r="G59" s="173"/>
    </row>
    <row r="60" spans="1:7" ht="12.75">
      <c r="A60" s="3" t="s">
        <v>483</v>
      </c>
      <c r="B60" s="3" t="s">
        <v>487</v>
      </c>
      <c r="C60" s="35">
        <v>34.14</v>
      </c>
      <c r="D60" s="219">
        <f>'FBT.A02,B02 ''08'!E115</f>
        <v>8.53</v>
      </c>
      <c r="E60" s="172">
        <v>8.53</v>
      </c>
      <c r="F60" s="173"/>
      <c r="G60" s="173"/>
    </row>
    <row r="61" spans="1:7" ht="12.75">
      <c r="A61" s="3" t="s">
        <v>503</v>
      </c>
      <c r="B61" s="3" t="s">
        <v>449</v>
      </c>
      <c r="C61" s="35">
        <v>40</v>
      </c>
      <c r="D61" s="219">
        <f>'FBT.A02,B02 ''08'!E116</f>
        <v>12.6</v>
      </c>
      <c r="E61" s="172">
        <v>12.6</v>
      </c>
      <c r="F61" s="173"/>
      <c r="G61" s="173"/>
    </row>
    <row r="62" spans="1:7" ht="12.75">
      <c r="A62" s="3" t="s">
        <v>472</v>
      </c>
      <c r="B62" s="3" t="s">
        <v>494</v>
      </c>
      <c r="C62" s="35">
        <v>5</v>
      </c>
      <c r="D62" s="219">
        <f>'FBT.B02 ''08'!E155</f>
        <v>2.100726029959363</v>
      </c>
      <c r="E62" s="172">
        <v>2.1</v>
      </c>
      <c r="F62" s="173"/>
      <c r="G62" s="173"/>
    </row>
    <row r="63" spans="1:7" ht="12.75">
      <c r="A63" s="3" t="s">
        <v>121</v>
      </c>
      <c r="B63" s="3" t="s">
        <v>494</v>
      </c>
      <c r="C63" s="35">
        <v>5</v>
      </c>
      <c r="D63" s="219">
        <f>'FBT.B02 ''08'!E156</f>
        <v>2.100726029959363</v>
      </c>
      <c r="E63" s="172">
        <v>2.1</v>
      </c>
      <c r="F63" s="173"/>
      <c r="G63" s="173"/>
    </row>
    <row r="64" spans="1:7" ht="12.75">
      <c r="A64" s="3" t="s">
        <v>464</v>
      </c>
      <c r="B64" s="3" t="s">
        <v>449</v>
      </c>
      <c r="C64" s="35">
        <v>20.8</v>
      </c>
      <c r="D64" s="219">
        <f>'FBT.A02,B02 ''08'!E117+'FBT.B02 ''08'!E157</f>
        <v>15.37518150748984</v>
      </c>
      <c r="E64" s="172">
        <v>15.38</v>
      </c>
      <c r="F64" s="173"/>
      <c r="G64" s="173"/>
    </row>
    <row r="65" spans="1:7" ht="12.75">
      <c r="A65" s="3" t="s">
        <v>492</v>
      </c>
      <c r="B65" s="3" t="s">
        <v>447</v>
      </c>
      <c r="C65" s="35">
        <v>11.25</v>
      </c>
      <c r="D65" s="219">
        <f>'FBT.A02,B02 ''08'!E118+'FBT.B02 ''08'!E158</f>
        <v>3.6751815074898406</v>
      </c>
      <c r="E65" s="172">
        <v>3.68</v>
      </c>
      <c r="F65" s="173"/>
      <c r="G65" s="173"/>
    </row>
    <row r="66" spans="1:7" ht="12.75">
      <c r="A66" s="3" t="s">
        <v>490</v>
      </c>
      <c r="B66" s="3" t="s">
        <v>489</v>
      </c>
      <c r="C66" s="35">
        <v>120.54</v>
      </c>
      <c r="D66" s="219">
        <f>'FBT.A02,B02 ''08'!E119</f>
        <v>60.77</v>
      </c>
      <c r="E66" s="172">
        <v>60.77</v>
      </c>
      <c r="F66" s="173"/>
      <c r="G66" s="173"/>
    </row>
    <row r="67" spans="1:7" ht="12.75">
      <c r="A67" s="3" t="s">
        <v>165</v>
      </c>
      <c r="B67" s="3" t="s">
        <v>449</v>
      </c>
      <c r="C67" s="35">
        <v>8</v>
      </c>
      <c r="D67" s="219">
        <f>'FBT.B02 ''08'!E159</f>
        <v>3.1510890449390443</v>
      </c>
      <c r="E67" s="172">
        <v>3.15</v>
      </c>
      <c r="F67" s="173"/>
      <c r="G67" s="173"/>
    </row>
    <row r="68" spans="1:7" ht="12.75">
      <c r="A68" s="3" t="s">
        <v>352</v>
      </c>
      <c r="B68" s="3" t="s">
        <v>446</v>
      </c>
      <c r="C68" s="35">
        <v>20.69</v>
      </c>
      <c r="D68" s="219">
        <f>'FBT.A02,B02 ''08'!E120+'FBT.B02 ''08'!E160</f>
        <v>26.300726029959364</v>
      </c>
      <c r="E68" s="172">
        <v>26.3</v>
      </c>
      <c r="F68" s="173"/>
      <c r="G68" s="173"/>
    </row>
    <row r="69" spans="1:7" ht="12.75">
      <c r="A69" s="3" t="s">
        <v>351</v>
      </c>
      <c r="B69" s="3" t="s">
        <v>446</v>
      </c>
      <c r="C69" s="35">
        <v>20.69</v>
      </c>
      <c r="D69" s="219">
        <f>'FBT.A02,B02 ''08'!E121+'FBT.B02 ''08'!E161</f>
        <v>26.300726029959364</v>
      </c>
      <c r="E69" s="172">
        <v>26.3</v>
      </c>
      <c r="F69" s="173"/>
      <c r="G69" s="173"/>
    </row>
    <row r="70" spans="1:7" ht="12.75">
      <c r="A70" s="78" t="s">
        <v>166</v>
      </c>
      <c r="B70" s="3" t="s">
        <v>449</v>
      </c>
      <c r="C70" s="35">
        <v>5.5</v>
      </c>
      <c r="D70" s="219">
        <f>'FBT.B02 ''08'!E162</f>
        <v>2.100726029959363</v>
      </c>
      <c r="E70" s="172">
        <v>2.1</v>
      </c>
      <c r="F70" s="173"/>
      <c r="G70" s="173"/>
    </row>
    <row r="71" spans="1:7" ht="12.75">
      <c r="A71" s="78" t="s">
        <v>356</v>
      </c>
      <c r="B71" s="3" t="s">
        <v>447</v>
      </c>
      <c r="C71" s="35">
        <v>1.25</v>
      </c>
      <c r="D71" s="219">
        <f>'FBT.B02 ''08'!E163</f>
        <v>0.5251815074898407</v>
      </c>
      <c r="E71" s="172">
        <v>0.53</v>
      </c>
      <c r="F71" s="173"/>
      <c r="G71" s="173"/>
    </row>
    <row r="72" spans="1:7" ht="12.75">
      <c r="A72" s="3" t="s">
        <v>347</v>
      </c>
      <c r="B72" s="3" t="s">
        <v>448</v>
      </c>
      <c r="C72" s="35">
        <v>36.38</v>
      </c>
      <c r="D72" s="219">
        <f>'FBT.A02,B02 ''08'!E122+'FBT.B02 ''08'!E164</f>
        <v>50.50072602995936</v>
      </c>
      <c r="E72" s="172">
        <v>50.5</v>
      </c>
      <c r="F72" s="173"/>
      <c r="G72" s="173"/>
    </row>
    <row r="73" spans="1:7" ht="12.75">
      <c r="A73" s="3" t="s">
        <v>484</v>
      </c>
      <c r="B73" s="3" t="s">
        <v>449</v>
      </c>
      <c r="C73" s="35">
        <v>14.142135623730951</v>
      </c>
      <c r="D73" s="219">
        <f>'FBT.A02,B02 ''08'!E123</f>
        <v>2.23</v>
      </c>
      <c r="E73" s="172">
        <v>2.23</v>
      </c>
      <c r="F73" s="173"/>
      <c r="G73" s="173"/>
    </row>
    <row r="74" spans="1:7" ht="12.75">
      <c r="A74" s="3" t="s">
        <v>215</v>
      </c>
      <c r="B74" s="3" t="s">
        <v>449</v>
      </c>
      <c r="C74" s="35">
        <v>1.65</v>
      </c>
      <c r="D74" s="219">
        <f>'FBT.B02 ''08'!E165</f>
        <v>0.6932395898865896</v>
      </c>
      <c r="E74" s="172">
        <v>0.69</v>
      </c>
      <c r="F74" s="173"/>
      <c r="G74" s="173"/>
    </row>
    <row r="75" spans="1:7" ht="12.75">
      <c r="A75" s="3" t="s">
        <v>230</v>
      </c>
      <c r="B75" s="3" t="s">
        <v>155</v>
      </c>
      <c r="C75" s="35">
        <v>23.68</v>
      </c>
      <c r="D75" s="219">
        <f>'FBT.B02 ''08'!E166+'H.02,S.02,S.03,S.05 ''08'!D42</f>
        <v>9.600726029959363</v>
      </c>
      <c r="E75" s="172">
        <v>9.6</v>
      </c>
      <c r="F75" s="173"/>
      <c r="G75" s="173"/>
    </row>
    <row r="76" spans="1:7" ht="12.75">
      <c r="A76" s="3" t="s">
        <v>473</v>
      </c>
      <c r="B76" s="3" t="s">
        <v>491</v>
      </c>
      <c r="C76" s="35">
        <v>2.5</v>
      </c>
      <c r="D76" s="219">
        <f>'FBT.B02 ''08'!E167</f>
        <v>1.0503630149796814</v>
      </c>
      <c r="E76" s="172">
        <v>1.05</v>
      </c>
      <c r="F76" s="173"/>
      <c r="G76" s="173"/>
    </row>
    <row r="77" spans="1:7" ht="12.75">
      <c r="A77" s="3" t="s">
        <v>219</v>
      </c>
      <c r="B77" s="3" t="s">
        <v>449</v>
      </c>
      <c r="C77" s="35">
        <v>2.5</v>
      </c>
      <c r="D77" s="219">
        <f>'FBT.B02 ''08'!E168+'S.01,H.04 ''08'!D19</f>
        <v>42.05036301497968</v>
      </c>
      <c r="E77" s="172">
        <v>42.05</v>
      </c>
      <c r="F77" s="173"/>
      <c r="G77" s="173"/>
    </row>
    <row r="78" spans="1:7" ht="12.75">
      <c r="A78" s="3" t="s">
        <v>355</v>
      </c>
      <c r="B78" s="3" t="s">
        <v>155</v>
      </c>
      <c r="C78" s="35">
        <v>18.82</v>
      </c>
      <c r="D78" s="219">
        <f>'FBT.B02 ''08'!E169+'FBT.C ''08'!I24</f>
        <v>87.6970601737711</v>
      </c>
      <c r="E78" s="172">
        <v>87.7</v>
      </c>
      <c r="F78" s="173"/>
      <c r="G78" s="173"/>
    </row>
    <row r="79" spans="1:7" ht="12.75">
      <c r="A79" s="3" t="s">
        <v>115</v>
      </c>
      <c r="B79" s="3" t="s">
        <v>491</v>
      </c>
      <c r="C79" s="35">
        <v>63.8</v>
      </c>
      <c r="D79" s="219">
        <f>'FBT.A02,B02 ''08'!E124+'FBT.B02 ''08'!E170</f>
        <v>50.640363014979684</v>
      </c>
      <c r="E79" s="172">
        <v>50.64</v>
      </c>
      <c r="F79" s="173"/>
      <c r="G79" s="173"/>
    </row>
    <row r="80" spans="1:7" ht="12.75">
      <c r="A80" s="3" t="s">
        <v>225</v>
      </c>
      <c r="B80" s="3" t="s">
        <v>447</v>
      </c>
      <c r="C80" s="35">
        <v>0.85</v>
      </c>
      <c r="D80" s="219">
        <f>'FBT.B02 ''08'!E171</f>
        <v>0.35712342509309164</v>
      </c>
      <c r="E80" s="172">
        <v>0.36</v>
      </c>
      <c r="F80" s="173"/>
      <c r="G80" s="173"/>
    </row>
    <row r="81" spans="1:7" ht="12.75">
      <c r="A81" s="3" t="s">
        <v>124</v>
      </c>
      <c r="B81" s="3" t="s">
        <v>489</v>
      </c>
      <c r="C81" s="35">
        <v>5</v>
      </c>
      <c r="D81" s="219">
        <f>'FBT.B02 ''08'!E172</f>
        <v>2.100726029959363</v>
      </c>
      <c r="E81" s="172">
        <v>2.1</v>
      </c>
      <c r="F81" s="173"/>
      <c r="G81" s="173"/>
    </row>
    <row r="82" spans="1:7" ht="12.75">
      <c r="A82" s="3" t="s">
        <v>168</v>
      </c>
      <c r="B82" s="3" t="s">
        <v>449</v>
      </c>
      <c r="C82" s="35">
        <v>30.94</v>
      </c>
      <c r="D82" s="219">
        <v>32.89</v>
      </c>
      <c r="E82" s="172">
        <v>32.89</v>
      </c>
      <c r="F82" s="173"/>
      <c r="G82" s="173"/>
    </row>
    <row r="83" spans="1:7" ht="12.75">
      <c r="A83" s="3" t="s">
        <v>500</v>
      </c>
      <c r="B83" s="3" t="s">
        <v>449</v>
      </c>
      <c r="C83" s="35">
        <v>66.89</v>
      </c>
      <c r="D83" s="219">
        <f>'FBT.A02,B02 ''08'!E126+'FBT.B02 ''08'!E174</f>
        <v>77.60036301497968</v>
      </c>
      <c r="E83" s="172">
        <v>77.6</v>
      </c>
      <c r="F83" s="173"/>
      <c r="G83" s="173"/>
    </row>
    <row r="84" spans="1:7" ht="12.75">
      <c r="A84" s="3" t="s">
        <v>505</v>
      </c>
      <c r="B84" s="3" t="s">
        <v>487</v>
      </c>
      <c r="C84" s="35">
        <v>132.61</v>
      </c>
      <c r="D84" s="219">
        <f>'FBT.A02,B02 ''08'!E127+'FBT.C ''08'!I25</f>
        <v>170.36</v>
      </c>
      <c r="E84" s="172">
        <v>170.36</v>
      </c>
      <c r="F84" s="173"/>
      <c r="G84" s="173"/>
    </row>
    <row r="85" spans="1:7" ht="12.75">
      <c r="A85" s="79" t="s">
        <v>216</v>
      </c>
      <c r="B85" s="79" t="s">
        <v>449</v>
      </c>
      <c r="C85" s="80">
        <v>5.15</v>
      </c>
      <c r="D85" s="219">
        <f>'FBT.B02 ''08'!E175+'FBT.B03 ''08'!E13</f>
        <v>2.7939656198459524</v>
      </c>
      <c r="E85" s="172">
        <v>2.79</v>
      </c>
      <c r="F85" s="173"/>
      <c r="G85" s="173"/>
    </row>
    <row r="86" spans="1:7" ht="12.75">
      <c r="A86" s="119" t="s">
        <v>158</v>
      </c>
      <c r="B86" s="81" t="s">
        <v>447</v>
      </c>
      <c r="C86" s="102">
        <v>8.876759176971607</v>
      </c>
      <c r="D86" s="219">
        <f>'FBT.A02,B02 ''08'!E128</f>
        <v>13.69</v>
      </c>
      <c r="E86" s="172">
        <v>13.69</v>
      </c>
      <c r="F86" s="173"/>
      <c r="G86" s="173"/>
    </row>
    <row r="87" spans="1:7" ht="12.75">
      <c r="A87" s="36" t="s">
        <v>170</v>
      </c>
      <c r="B87" s="36" t="s">
        <v>487</v>
      </c>
      <c r="C87" s="37">
        <v>14.67</v>
      </c>
      <c r="D87" s="219">
        <f>'FBT.A02,B02 ''08'!E129+'FBT.B02 ''08'!E176</f>
        <v>7.947123425093092</v>
      </c>
      <c r="E87" s="172">
        <v>7.95</v>
      </c>
      <c r="F87" s="173"/>
      <c r="G87" s="173"/>
    </row>
    <row r="88" spans="1:7" ht="12.75">
      <c r="A88" s="3" t="s">
        <v>162</v>
      </c>
      <c r="B88" s="3" t="s">
        <v>491</v>
      </c>
      <c r="C88" s="35">
        <v>7.67</v>
      </c>
      <c r="D88" s="219">
        <f>'FBT.B02 ''08'!E177</f>
        <v>3.1510890449390443</v>
      </c>
      <c r="E88" s="172">
        <v>3.15</v>
      </c>
      <c r="F88" s="173"/>
      <c r="G88" s="173"/>
    </row>
    <row r="89" spans="1:7" ht="12.75">
      <c r="A89" s="3" t="s">
        <v>161</v>
      </c>
      <c r="B89" s="3" t="s">
        <v>491</v>
      </c>
      <c r="C89" s="35">
        <v>1.98</v>
      </c>
      <c r="D89" s="219">
        <f>'FBT.B02 ''08'!E178</f>
        <v>0.6932395898865896</v>
      </c>
      <c r="E89" s="172">
        <v>0.69</v>
      </c>
      <c r="F89" s="173"/>
      <c r="G89" s="173"/>
    </row>
    <row r="90" spans="1:7" ht="12.75">
      <c r="A90" s="3" t="s">
        <v>463</v>
      </c>
      <c r="B90" s="3" t="s">
        <v>494</v>
      </c>
      <c r="C90" s="35">
        <v>5</v>
      </c>
      <c r="D90" s="219">
        <f>'FBT.B02 ''08'!E179</f>
        <v>2.100726029959363</v>
      </c>
      <c r="E90" s="172">
        <v>2.1</v>
      </c>
      <c r="F90" s="173"/>
      <c r="G90" s="173"/>
    </row>
    <row r="91" spans="1:7" ht="12.75">
      <c r="A91" s="3" t="s">
        <v>553</v>
      </c>
      <c r="B91" s="3" t="s">
        <v>448</v>
      </c>
      <c r="C91" s="35">
        <v>0.85</v>
      </c>
      <c r="D91" s="219">
        <f>'FBT.B02 ''08'!E180</f>
        <v>0.35712342509309164</v>
      </c>
      <c r="E91" s="172">
        <v>0.36</v>
      </c>
      <c r="F91" s="173"/>
      <c r="G91" s="173"/>
    </row>
    <row r="92" spans="1:7" ht="12.75">
      <c r="A92" s="3" t="s">
        <v>157</v>
      </c>
      <c r="B92" s="3" t="s">
        <v>447</v>
      </c>
      <c r="C92" s="35">
        <v>12.51</v>
      </c>
      <c r="D92" s="219">
        <f>'FBT.A02,B02 ''08'!E130+'FBT.B02 ''08'!E181</f>
        <v>15.076479179773179</v>
      </c>
      <c r="E92" s="172">
        <v>15.08</v>
      </c>
      <c r="F92" s="173"/>
      <c r="G92" s="173"/>
    </row>
    <row r="93" spans="1:7" ht="12.75">
      <c r="A93" s="3" t="s">
        <v>156</v>
      </c>
      <c r="B93" s="3" t="s">
        <v>487</v>
      </c>
      <c r="C93" s="35">
        <v>45.22</v>
      </c>
      <c r="D93" s="219">
        <f>'FBT.A02,B02 ''08'!E131+'FBT.B02 ''08'!E182</f>
        <v>24.195181507489842</v>
      </c>
      <c r="E93" s="172">
        <v>24.2</v>
      </c>
      <c r="F93" s="173"/>
      <c r="G93" s="173"/>
    </row>
    <row r="94" spans="1:7" ht="12.75">
      <c r="A94" s="3" t="s">
        <v>117</v>
      </c>
      <c r="B94" s="3" t="s">
        <v>449</v>
      </c>
      <c r="C94" s="35">
        <v>5</v>
      </c>
      <c r="D94" s="219">
        <f>'FBT.B02 ''08'!E183</f>
        <v>2.100726029959363</v>
      </c>
      <c r="E94" s="172">
        <v>2.1</v>
      </c>
      <c r="F94" s="173"/>
      <c r="G94" s="173"/>
    </row>
    <row r="95" spans="1:7" ht="12.75">
      <c r="A95" s="3" t="s">
        <v>180</v>
      </c>
      <c r="B95" s="3" t="s">
        <v>615</v>
      </c>
      <c r="C95" s="35">
        <v>5.82</v>
      </c>
      <c r="D95" s="219">
        <f>'H.02,S.02,S.03,S.05 ''08'!D41</f>
        <v>20</v>
      </c>
      <c r="E95" s="172">
        <v>20</v>
      </c>
      <c r="F95" s="173"/>
      <c r="G95" s="173"/>
    </row>
    <row r="96" spans="1:7" ht="12.75">
      <c r="A96" s="3" t="s">
        <v>167</v>
      </c>
      <c r="B96" s="3" t="s">
        <v>447</v>
      </c>
      <c r="C96" s="35">
        <v>64.32</v>
      </c>
      <c r="D96" s="219">
        <f>'FBT.A02,B02 ''08'!E132+'FBT.B02 ''08'!E184+'FBT.C ''08'!I26</f>
        <v>70.91663356740857</v>
      </c>
      <c r="E96" s="172">
        <v>70.92</v>
      </c>
      <c r="F96" s="173"/>
      <c r="G96" s="173"/>
    </row>
    <row r="97" spans="1:7" ht="12.75">
      <c r="A97" s="3" t="s">
        <v>462</v>
      </c>
      <c r="B97" s="3" t="s">
        <v>447</v>
      </c>
      <c r="C97" s="35">
        <v>96.76</v>
      </c>
      <c r="D97" s="219">
        <f>'FBT.A02,B02 ''08'!E133+'FBT.B02 ''08'!E185+'FBT.C ''08'!I27</f>
        <v>90.10072602995936</v>
      </c>
      <c r="E97" s="172">
        <v>90.1</v>
      </c>
      <c r="F97" s="173"/>
      <c r="G97" s="173"/>
    </row>
    <row r="98" spans="1:7" ht="12.75">
      <c r="A98" s="3" t="s">
        <v>427</v>
      </c>
      <c r="B98" s="3" t="s">
        <v>615</v>
      </c>
      <c r="C98" s="35">
        <v>2.32</v>
      </c>
      <c r="D98" s="219">
        <f>'H.02,S.02,S.03,S.05 ''08'!D43</f>
        <v>12.5</v>
      </c>
      <c r="E98" s="172">
        <v>12.5</v>
      </c>
      <c r="F98" s="173"/>
      <c r="G98" s="173"/>
    </row>
    <row r="99" spans="3:7" ht="12.75">
      <c r="C99" s="20">
        <f>SUM(C4:C98)</f>
        <v>2457.0307444253676</v>
      </c>
      <c r="D99" s="20">
        <f>SUM(D4:D98)</f>
        <v>2726.903207624165</v>
      </c>
      <c r="E99" s="172">
        <f>SUM(E4:E98)</f>
        <v>2726.9299999999994</v>
      </c>
      <c r="F99" s="172">
        <f>'FBT.A02,B02 ''08'!E134+'FBT.B02 ''08'!E186+'FBT.B03 ''08'!E14+'FBT.C ''08'!I28+'S.01,H.04 ''08'!D20+'H.02,S.02,S.03,S.05 ''08'!D44</f>
        <v>2726.9064472140517</v>
      </c>
      <c r="G99" s="172">
        <f>F99-D99</f>
        <v>0.003239589886561589</v>
      </c>
    </row>
    <row r="100" spans="5:7" ht="12.75">
      <c r="E100" s="173"/>
      <c r="F100" s="173"/>
      <c r="G100" s="173"/>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00"/>
  <sheetViews>
    <sheetView workbookViewId="0" topLeftCell="A1">
      <selection activeCell="G25" sqref="G25"/>
    </sheetView>
  </sheetViews>
  <sheetFormatPr defaultColWidth="9.140625" defaultRowHeight="12.75"/>
  <cols>
    <col min="1" max="1" width="28.140625" style="0" bestFit="1" customWidth="1"/>
    <col min="2" max="2" width="6.421875" style="0" bestFit="1" customWidth="1"/>
    <col min="3" max="3" width="12.140625" style="21" bestFit="1" customWidth="1"/>
    <col min="4" max="4" width="20.28125" style="0" bestFit="1" customWidth="1"/>
  </cols>
  <sheetData>
    <row r="1" spans="1:3" ht="15.75">
      <c r="A1" s="33" t="s">
        <v>607</v>
      </c>
      <c r="C1" s="22"/>
    </row>
    <row r="3" spans="1:4" ht="12.75">
      <c r="A3" s="14" t="s">
        <v>436</v>
      </c>
      <c r="B3" s="14" t="s">
        <v>514</v>
      </c>
      <c r="C3" s="19" t="s">
        <v>305</v>
      </c>
      <c r="D3" s="19" t="s">
        <v>306</v>
      </c>
    </row>
    <row r="4" spans="1:7" ht="12.75">
      <c r="A4" s="3" t="s">
        <v>612</v>
      </c>
      <c r="B4" s="3" t="s">
        <v>615</v>
      </c>
      <c r="C4" s="35">
        <v>116.77</v>
      </c>
      <c r="D4" s="219">
        <f>'FBT.B02 ''08'!E131+'FBT.B03 ''08'!E11+'S.01,H.04 ''08'!D15+'H.02,S.02,S.03,S.05 ''08'!D37</f>
        <v>379.2436026048663</v>
      </c>
      <c r="E4" s="172">
        <v>8.4</v>
      </c>
      <c r="F4" s="173"/>
      <c r="G4" s="173"/>
    </row>
    <row r="5" spans="1:7" ht="12.75">
      <c r="A5" s="3" t="s">
        <v>613</v>
      </c>
      <c r="B5" s="3" t="s">
        <v>615</v>
      </c>
      <c r="C5" s="35">
        <v>67.47</v>
      </c>
      <c r="D5" s="219">
        <f>'S.01,H.04 ''08'!D18+'H.02,S.02,S.03,S.05 ''08'!D40</f>
        <v>177.5</v>
      </c>
      <c r="E5" s="172">
        <v>2.1</v>
      </c>
      <c r="F5" s="173"/>
      <c r="G5" s="173"/>
    </row>
    <row r="6" spans="1:7" ht="12.75">
      <c r="A6" s="3" t="s">
        <v>505</v>
      </c>
      <c r="B6" s="3" t="s">
        <v>487</v>
      </c>
      <c r="C6" s="35">
        <v>132.61</v>
      </c>
      <c r="D6" s="219">
        <f>'FBT.A02,B02 ''08'!E127+'FBT.C ''08'!I25</f>
        <v>170.36</v>
      </c>
      <c r="E6" s="172">
        <v>53.17</v>
      </c>
      <c r="F6" s="173"/>
      <c r="G6" s="173"/>
    </row>
    <row r="7" spans="1:7" ht="12.75">
      <c r="A7" s="78" t="s">
        <v>178</v>
      </c>
      <c r="B7" s="3" t="s">
        <v>615</v>
      </c>
      <c r="C7" s="35">
        <v>45.74</v>
      </c>
      <c r="D7" s="219">
        <f>'S.01,H.04 ''08'!D16+'H.02,S.02,S.03,S.05 ''08'!D38</f>
        <v>170</v>
      </c>
      <c r="E7" s="172">
        <v>6.3</v>
      </c>
      <c r="F7" s="173"/>
      <c r="G7" s="173"/>
    </row>
    <row r="8" spans="1:7" ht="12.75">
      <c r="A8" s="79" t="s">
        <v>354</v>
      </c>
      <c r="B8" s="3" t="s">
        <v>615</v>
      </c>
      <c r="C8" s="35">
        <v>33.24</v>
      </c>
      <c r="D8" s="219">
        <f>'FBT.B02 ''08'!E140+'S.01,H.04 ''08'!D17</f>
        <v>156.0503630149797</v>
      </c>
      <c r="E8" s="172">
        <v>1.05</v>
      </c>
      <c r="F8" s="173"/>
      <c r="G8" s="173"/>
    </row>
    <row r="9" spans="1:7" ht="12.75">
      <c r="A9" s="3" t="s">
        <v>611</v>
      </c>
      <c r="B9" s="81" t="s">
        <v>494</v>
      </c>
      <c r="C9" s="35">
        <v>36.009600000000006</v>
      </c>
      <c r="D9" s="219">
        <f>'S.01,H.04 ''08'!D14</f>
        <v>91.67</v>
      </c>
      <c r="E9" s="172">
        <v>15.18</v>
      </c>
      <c r="F9" s="173"/>
      <c r="G9" s="173"/>
    </row>
    <row r="10" spans="1:7" ht="12.75">
      <c r="A10" s="36" t="s">
        <v>462</v>
      </c>
      <c r="B10" s="3" t="s">
        <v>447</v>
      </c>
      <c r="C10" s="35">
        <v>96.76</v>
      </c>
      <c r="D10" s="219">
        <f>'FBT.A02,B02 ''08'!E133+'FBT.B02 ''08'!E185+'FBT.C ''08'!I27</f>
        <v>90.10072602995936</v>
      </c>
      <c r="E10" s="172">
        <v>53.51</v>
      </c>
      <c r="F10" s="173"/>
      <c r="G10" s="173"/>
    </row>
    <row r="11" spans="1:7" ht="12.75">
      <c r="A11" s="3" t="s">
        <v>355</v>
      </c>
      <c r="B11" s="3" t="s">
        <v>155</v>
      </c>
      <c r="C11" s="35">
        <v>18.82</v>
      </c>
      <c r="D11" s="219">
        <f>'FBT.B02 ''08'!E169+'FBT.C ''08'!I24</f>
        <v>87.6970601737711</v>
      </c>
      <c r="E11" s="172">
        <v>4.9</v>
      </c>
      <c r="F11" s="173"/>
      <c r="G11" s="173"/>
    </row>
    <row r="12" spans="1:7" ht="12.75">
      <c r="A12" s="3" t="s">
        <v>500</v>
      </c>
      <c r="B12" s="3" t="s">
        <v>449</v>
      </c>
      <c r="C12" s="35">
        <v>66.89</v>
      </c>
      <c r="D12" s="219">
        <f>'FBT.A02,B02 ''08'!E126+'FBT.B02 ''08'!E174</f>
        <v>77.60036301497968</v>
      </c>
      <c r="E12" s="172">
        <v>2.1</v>
      </c>
      <c r="F12" s="173"/>
      <c r="G12" s="173"/>
    </row>
    <row r="13" spans="1:7" ht="12.75">
      <c r="A13" s="78" t="s">
        <v>179</v>
      </c>
      <c r="B13" s="3" t="s">
        <v>446</v>
      </c>
      <c r="C13" s="35">
        <v>81.67</v>
      </c>
      <c r="D13" s="219">
        <f>'FBT.A02,B02 ''08'!E102</f>
        <v>75.64</v>
      </c>
      <c r="E13" s="172">
        <v>1.39</v>
      </c>
      <c r="F13" s="173"/>
      <c r="G13" s="173"/>
    </row>
    <row r="14" spans="1:7" ht="12.75">
      <c r="A14" s="3" t="s">
        <v>167</v>
      </c>
      <c r="B14" s="3" t="s">
        <v>447</v>
      </c>
      <c r="C14" s="35">
        <v>64.32</v>
      </c>
      <c r="D14" s="219">
        <f>'FBT.A02,B02 ''08'!E132+'FBT.B02 ''08'!E184+'FBT.C ''08'!I26</f>
        <v>70.91663356740857</v>
      </c>
      <c r="E14" s="172">
        <v>9.45</v>
      </c>
      <c r="F14" s="173"/>
      <c r="G14" s="173"/>
    </row>
    <row r="15" spans="1:7" ht="12.75">
      <c r="A15" s="3" t="s">
        <v>348</v>
      </c>
      <c r="B15" s="3" t="s">
        <v>489</v>
      </c>
      <c r="C15" s="35">
        <v>125.14</v>
      </c>
      <c r="D15" s="219">
        <f>'FBT.A02,B02 ''08'!E106</f>
        <v>65.24</v>
      </c>
      <c r="E15" s="172">
        <v>0.36</v>
      </c>
      <c r="F15" s="173"/>
      <c r="G15" s="173"/>
    </row>
    <row r="16" spans="1:7" ht="12.75">
      <c r="A16" s="3" t="s">
        <v>490</v>
      </c>
      <c r="B16" s="3" t="s">
        <v>489</v>
      </c>
      <c r="C16" s="35">
        <v>120.54</v>
      </c>
      <c r="D16" s="219">
        <f>'FBT.A02,B02 ''08'!E119</f>
        <v>60.77</v>
      </c>
      <c r="E16" s="172">
        <v>3.15</v>
      </c>
      <c r="F16" s="173"/>
      <c r="G16" s="173"/>
    </row>
    <row r="17" spans="1:7" ht="12.75">
      <c r="A17" s="3" t="s">
        <v>497</v>
      </c>
      <c r="B17" s="3" t="s">
        <v>494</v>
      </c>
      <c r="C17" s="35">
        <v>109.29</v>
      </c>
      <c r="D17" s="219">
        <f>'FBT.A02,B02 ''08'!E90+'FBT.B02 ''08'!E127</f>
        <v>53.50518150748984</v>
      </c>
      <c r="E17" s="172">
        <v>3.15</v>
      </c>
      <c r="F17" s="173"/>
      <c r="G17" s="173"/>
    </row>
    <row r="18" spans="1:7" ht="12.75">
      <c r="A18" s="3" t="s">
        <v>496</v>
      </c>
      <c r="B18" s="3" t="s">
        <v>487</v>
      </c>
      <c r="C18" s="35">
        <v>68.96</v>
      </c>
      <c r="D18" s="219">
        <f>'FBT.A02,B02 ''08'!E99</f>
        <v>53.5</v>
      </c>
      <c r="E18" s="172">
        <v>91.67</v>
      </c>
      <c r="F18" s="173"/>
      <c r="G18" s="173"/>
    </row>
    <row r="19" spans="1:7" ht="12.75">
      <c r="A19" s="3" t="s">
        <v>435</v>
      </c>
      <c r="B19" s="3" t="s">
        <v>487</v>
      </c>
      <c r="C19" s="35">
        <v>68.48942598187311</v>
      </c>
      <c r="D19" s="219">
        <f>'FBT.A02,B02 ''08'!E87</f>
        <v>53.17</v>
      </c>
      <c r="E19" s="172">
        <v>379.24</v>
      </c>
      <c r="F19" s="173"/>
      <c r="G19" s="173"/>
    </row>
    <row r="20" spans="1:7" ht="12.75">
      <c r="A20" s="3" t="s">
        <v>115</v>
      </c>
      <c r="B20" s="3" t="s">
        <v>491</v>
      </c>
      <c r="C20" s="35">
        <v>63.8</v>
      </c>
      <c r="D20" s="219">
        <f>'FBT.A02,B02 ''08'!E124+'FBT.B02 ''08'!E170</f>
        <v>50.640363014979684</v>
      </c>
      <c r="E20" s="172">
        <v>48.98</v>
      </c>
      <c r="F20" s="173"/>
      <c r="G20" s="173"/>
    </row>
    <row r="21" spans="1:7" ht="12.75">
      <c r="A21" s="3" t="s">
        <v>347</v>
      </c>
      <c r="B21" s="3" t="s">
        <v>448</v>
      </c>
      <c r="C21" s="35">
        <v>36.38</v>
      </c>
      <c r="D21" s="219">
        <f>'FBT.A02,B02 ''08'!E122+'FBT.B02 ''08'!E164</f>
        <v>50.50072602995936</v>
      </c>
      <c r="E21" s="172">
        <v>16.65</v>
      </c>
      <c r="F21" s="173"/>
      <c r="G21" s="173"/>
    </row>
    <row r="22" spans="1:7" ht="12.75">
      <c r="A22" s="3" t="s">
        <v>181</v>
      </c>
      <c r="B22" s="3" t="s">
        <v>447</v>
      </c>
      <c r="C22" s="35">
        <v>35.63</v>
      </c>
      <c r="D22" s="219">
        <f>'FBT.A02,B02 ''08'!E114+'FBT.B02 ''08'!E153</f>
        <v>49.97554452246952</v>
      </c>
      <c r="E22" s="172">
        <v>4.97</v>
      </c>
      <c r="F22" s="173"/>
      <c r="G22" s="173"/>
    </row>
    <row r="23" spans="1:7" ht="12.75">
      <c r="A23" s="3" t="s">
        <v>479</v>
      </c>
      <c r="B23" s="3" t="s">
        <v>487</v>
      </c>
      <c r="C23" s="35">
        <v>65.86</v>
      </c>
      <c r="D23" s="219">
        <f>'FBT.A02,B02 ''08'!E94</f>
        <v>48.98</v>
      </c>
      <c r="E23" s="172">
        <v>4.46</v>
      </c>
      <c r="F23" s="173"/>
      <c r="G23" s="173"/>
    </row>
    <row r="24" spans="1:7" ht="12.75">
      <c r="A24" s="3" t="s">
        <v>154</v>
      </c>
      <c r="B24" s="3" t="s">
        <v>155</v>
      </c>
      <c r="C24" s="35">
        <v>31.384083044982702</v>
      </c>
      <c r="D24" s="219">
        <f>'FBT.A02,B02 ''08'!E98</f>
        <v>48.4</v>
      </c>
      <c r="E24" s="172">
        <v>48.4</v>
      </c>
      <c r="F24" s="173"/>
      <c r="G24" s="173"/>
    </row>
    <row r="25" spans="1:7" ht="12.75">
      <c r="A25" s="3" t="s">
        <v>498</v>
      </c>
      <c r="B25" s="3" t="s">
        <v>491</v>
      </c>
      <c r="C25" s="35">
        <v>100.15</v>
      </c>
      <c r="D25" s="219">
        <f>'FBT.A02,B02 ''08'!E101+'FBT.B02 ''08'!E135</f>
        <v>47.17655178276912</v>
      </c>
      <c r="E25" s="172">
        <v>2.1</v>
      </c>
      <c r="F25" s="173"/>
      <c r="G25" s="173"/>
    </row>
    <row r="26" spans="1:7" ht="12.75">
      <c r="A26" s="3" t="s">
        <v>219</v>
      </c>
      <c r="B26" s="3" t="s">
        <v>449</v>
      </c>
      <c r="C26" s="35">
        <v>2.5</v>
      </c>
      <c r="D26" s="219">
        <f>'FBT.B02 ''08'!E168+'S.01,H.04 ''08'!D19</f>
        <v>42.05036301497968</v>
      </c>
      <c r="E26" s="172">
        <v>170</v>
      </c>
      <c r="F26" s="173"/>
      <c r="G26" s="173"/>
    </row>
    <row r="27" spans="1:7" ht="12.75">
      <c r="A27" s="3" t="s">
        <v>346</v>
      </c>
      <c r="B27" s="3" t="s">
        <v>155</v>
      </c>
      <c r="C27" s="35">
        <v>37.10280373831776</v>
      </c>
      <c r="D27" s="219">
        <f>'FBT.A02,B02 ''08'!E113</f>
        <v>34.57</v>
      </c>
      <c r="E27" s="172">
        <v>53.5</v>
      </c>
      <c r="F27" s="173"/>
      <c r="G27" s="173"/>
    </row>
    <row r="28" spans="1:7" ht="12.75">
      <c r="A28" s="3" t="s">
        <v>168</v>
      </c>
      <c r="B28" s="3" t="s">
        <v>449</v>
      </c>
      <c r="C28" s="35">
        <v>30.94</v>
      </c>
      <c r="D28" s="219">
        <v>32.89</v>
      </c>
      <c r="E28" s="172">
        <v>4.46</v>
      </c>
      <c r="F28" s="173"/>
      <c r="G28" s="173"/>
    </row>
    <row r="29" spans="1:7" ht="12.75">
      <c r="A29" s="3" t="s">
        <v>501</v>
      </c>
      <c r="B29" s="3" t="s">
        <v>487</v>
      </c>
      <c r="C29" s="35">
        <v>28.955631399317404</v>
      </c>
      <c r="D29" s="219">
        <f>'FBT.A02,B02 ''08'!E105</f>
        <v>32.2</v>
      </c>
      <c r="E29" s="172">
        <v>47.18</v>
      </c>
      <c r="F29" s="173"/>
      <c r="G29" s="173"/>
    </row>
    <row r="30" spans="1:7" ht="12.75">
      <c r="A30" s="3" t="s">
        <v>352</v>
      </c>
      <c r="B30" s="3" t="s">
        <v>446</v>
      </c>
      <c r="C30" s="35">
        <v>20.69</v>
      </c>
      <c r="D30" s="219">
        <f>'FBT.A02,B02 ''08'!E120+'FBT.B02 ''08'!E160</f>
        <v>26.300726029959364</v>
      </c>
      <c r="E30" s="172">
        <v>1.55</v>
      </c>
      <c r="F30" s="173"/>
      <c r="G30" s="173"/>
    </row>
    <row r="31" spans="1:7" ht="12.75">
      <c r="A31" s="3" t="s">
        <v>351</v>
      </c>
      <c r="B31" s="3" t="s">
        <v>446</v>
      </c>
      <c r="C31" s="35">
        <v>20.69</v>
      </c>
      <c r="D31" s="219">
        <f>'FBT.A02,B02 ''08'!E121+'FBT.B02 ''08'!E161</f>
        <v>26.300726029959364</v>
      </c>
      <c r="E31" s="172">
        <v>0.69</v>
      </c>
      <c r="F31" s="173"/>
      <c r="G31" s="173"/>
    </row>
    <row r="32" spans="1:7" ht="12.75">
      <c r="A32" s="3" t="s">
        <v>431</v>
      </c>
      <c r="B32" s="3" t="s">
        <v>615</v>
      </c>
      <c r="C32" s="35">
        <v>5.75</v>
      </c>
      <c r="D32" s="219">
        <f>'H.02,S.02,S.03,S.05 ''08'!D39</f>
        <v>25</v>
      </c>
      <c r="E32" s="172">
        <v>0.53</v>
      </c>
      <c r="F32" s="173"/>
      <c r="G32" s="173"/>
    </row>
    <row r="33" spans="1:7" ht="12.75">
      <c r="A33" s="3" t="s">
        <v>433</v>
      </c>
      <c r="B33" s="3" t="s">
        <v>448</v>
      </c>
      <c r="C33" s="35">
        <v>15.692041522491351</v>
      </c>
      <c r="D33" s="219">
        <f>'FBT.A02,B02 ''08'!E108</f>
        <v>24.2</v>
      </c>
      <c r="E33" s="172">
        <v>3.15</v>
      </c>
      <c r="F33" s="173"/>
      <c r="G33" s="173"/>
    </row>
    <row r="34" spans="1:7" ht="12.75">
      <c r="A34" s="3" t="s">
        <v>507</v>
      </c>
      <c r="B34" s="3" t="s">
        <v>448</v>
      </c>
      <c r="C34" s="35">
        <v>15.692041522491351</v>
      </c>
      <c r="D34" s="219">
        <f>'FBT.A02,B02 ''08'!E109</f>
        <v>24.2</v>
      </c>
      <c r="E34" s="172">
        <v>156.05</v>
      </c>
      <c r="F34" s="173"/>
      <c r="G34" s="173"/>
    </row>
    <row r="35" spans="1:7" ht="12.75">
      <c r="A35" s="3" t="s">
        <v>156</v>
      </c>
      <c r="B35" s="3" t="s">
        <v>487</v>
      </c>
      <c r="C35" s="35">
        <v>45.22</v>
      </c>
      <c r="D35" s="219">
        <f>'FBT.A02,B02 ''08'!E131+'FBT.B02 ''08'!E182</f>
        <v>24.195181507489842</v>
      </c>
      <c r="E35" s="172">
        <v>75.64</v>
      </c>
      <c r="F35" s="173"/>
      <c r="G35" s="173"/>
    </row>
    <row r="36" spans="1:7" ht="12.75">
      <c r="A36" s="3" t="s">
        <v>180</v>
      </c>
      <c r="B36" s="3" t="s">
        <v>615</v>
      </c>
      <c r="C36" s="35">
        <v>5.82</v>
      </c>
      <c r="D36" s="219">
        <f>'H.02,S.02,S.03,S.05 ''08'!D41</f>
        <v>20</v>
      </c>
      <c r="E36" s="172">
        <v>3.15</v>
      </c>
      <c r="F36" s="173"/>
      <c r="G36" s="173"/>
    </row>
    <row r="37" spans="1:7" ht="12.75">
      <c r="A37" s="3" t="s">
        <v>470</v>
      </c>
      <c r="B37" s="3" t="s">
        <v>449</v>
      </c>
      <c r="C37" s="35">
        <v>43.5</v>
      </c>
      <c r="D37" s="219">
        <f>'FBT.A02,B02 ''08'!E110+'FBT.B02 ''08'!E149+'FBT.B03 ''08'!E12</f>
        <v>16.803630149796813</v>
      </c>
      <c r="E37" s="172">
        <v>1.05</v>
      </c>
      <c r="F37" s="173"/>
      <c r="G37" s="173"/>
    </row>
    <row r="38" spans="1:7" ht="12.75">
      <c r="A38" s="3" t="s">
        <v>160</v>
      </c>
      <c r="B38" s="3" t="s">
        <v>447</v>
      </c>
      <c r="C38" s="35">
        <v>16.4</v>
      </c>
      <c r="D38" s="219">
        <f>'FBT.A02,B02 ''08'!E95+'FBT.B02 ''08'!E132</f>
        <v>16.6520237022427</v>
      </c>
      <c r="E38" s="172">
        <v>6.3</v>
      </c>
      <c r="F38" s="173"/>
      <c r="G38" s="173"/>
    </row>
    <row r="39" spans="1:7" ht="12.75">
      <c r="A39" s="3" t="s">
        <v>464</v>
      </c>
      <c r="B39" s="3" t="s">
        <v>449</v>
      </c>
      <c r="C39" s="35">
        <v>20.8</v>
      </c>
      <c r="D39" s="219">
        <f>'FBT.A02,B02 ''08'!E117+'FBT.B02 ''08'!E157</f>
        <v>15.37518150748984</v>
      </c>
      <c r="E39" s="172">
        <v>0.36</v>
      </c>
      <c r="F39" s="173"/>
      <c r="G39" s="173"/>
    </row>
    <row r="40" spans="1:7" ht="12.75">
      <c r="A40" s="119" t="s">
        <v>350</v>
      </c>
      <c r="B40" s="3" t="s">
        <v>449</v>
      </c>
      <c r="C40" s="102">
        <v>13.649815543996972</v>
      </c>
      <c r="D40" s="219">
        <f>'FBT.A02,B02 ''08'!E89</f>
        <v>15.18</v>
      </c>
      <c r="E40" s="172">
        <v>2.63</v>
      </c>
      <c r="F40" s="173"/>
      <c r="G40" s="173"/>
    </row>
    <row r="41" spans="1:7" ht="12.75">
      <c r="A41" s="3" t="s">
        <v>157</v>
      </c>
      <c r="B41" s="3" t="s">
        <v>447</v>
      </c>
      <c r="C41" s="35">
        <v>12.51</v>
      </c>
      <c r="D41" s="219">
        <f>'FBT.A02,B02 ''08'!E130+'FBT.B02 ''08'!E181</f>
        <v>15.076479179773179</v>
      </c>
      <c r="E41" s="172">
        <v>1.05</v>
      </c>
      <c r="F41" s="173"/>
      <c r="G41" s="173"/>
    </row>
    <row r="42" spans="1:7" ht="12.75">
      <c r="A42" s="119" t="s">
        <v>158</v>
      </c>
      <c r="B42" s="3" t="s">
        <v>447</v>
      </c>
      <c r="C42" s="102">
        <v>8.876759176971607</v>
      </c>
      <c r="D42" s="219">
        <f>'FBT.A02,B02 ''08'!E128</f>
        <v>13.69</v>
      </c>
      <c r="E42" s="172">
        <v>25</v>
      </c>
      <c r="F42" s="173"/>
      <c r="G42" s="173"/>
    </row>
    <row r="43" spans="1:7" ht="12.75">
      <c r="A43" s="3" t="s">
        <v>503</v>
      </c>
      <c r="B43" s="3" t="s">
        <v>449</v>
      </c>
      <c r="C43" s="35">
        <v>40</v>
      </c>
      <c r="D43" s="219">
        <f>'FBT.A02,B02 ''08'!E116</f>
        <v>12.6</v>
      </c>
      <c r="E43" s="172">
        <v>1.05</v>
      </c>
      <c r="F43" s="173"/>
      <c r="G43" s="173"/>
    </row>
    <row r="44" spans="1:7" ht="12.75">
      <c r="A44" s="3" t="s">
        <v>427</v>
      </c>
      <c r="B44" s="3" t="s">
        <v>615</v>
      </c>
      <c r="C44" s="35">
        <v>2.32</v>
      </c>
      <c r="D44" s="219">
        <f>'H.02,S.02,S.03,S.05 ''08'!D43</f>
        <v>12.5</v>
      </c>
      <c r="E44" s="172">
        <v>32.2</v>
      </c>
      <c r="F44" s="173"/>
      <c r="G44" s="173"/>
    </row>
    <row r="45" spans="1:7" ht="12.75">
      <c r="A45" s="3" t="s">
        <v>230</v>
      </c>
      <c r="B45" s="3" t="s">
        <v>155</v>
      </c>
      <c r="C45" s="35">
        <v>23.68</v>
      </c>
      <c r="D45" s="219">
        <f>'FBT.B02 ''08'!E166+'H.02,S.02,S.03,S.05 ''08'!D42</f>
        <v>9.600726029959363</v>
      </c>
      <c r="E45" s="172">
        <v>2.46</v>
      </c>
      <c r="F45" s="173"/>
      <c r="G45" s="173"/>
    </row>
    <row r="46" spans="1:7" ht="12.75">
      <c r="A46" s="3" t="s">
        <v>480</v>
      </c>
      <c r="B46" s="3" t="s">
        <v>449</v>
      </c>
      <c r="C46" s="35">
        <v>30</v>
      </c>
      <c r="D46" s="219">
        <f>'FBT.A02,B02 ''08'!E91</f>
        <v>9.45</v>
      </c>
      <c r="E46" s="172">
        <v>177.5</v>
      </c>
      <c r="F46" s="173"/>
      <c r="G46" s="173"/>
    </row>
    <row r="47" spans="1:7" ht="12.75">
      <c r="A47" s="3" t="s">
        <v>483</v>
      </c>
      <c r="B47" s="3" t="s">
        <v>487</v>
      </c>
      <c r="C47" s="35">
        <v>34.14</v>
      </c>
      <c r="D47" s="219">
        <f>'FBT.A02,B02 ''08'!E115</f>
        <v>8.53</v>
      </c>
      <c r="E47" s="172">
        <v>65.24</v>
      </c>
      <c r="F47" s="173"/>
      <c r="G47" s="173"/>
    </row>
    <row r="48" spans="1:7" ht="12.75">
      <c r="A48" s="3" t="s">
        <v>450</v>
      </c>
      <c r="B48" s="3" t="s">
        <v>446</v>
      </c>
      <c r="C48" s="35">
        <v>25</v>
      </c>
      <c r="D48" s="219">
        <f>'FBT.A02,B02 ''08'!E86+'FBT.B02 ''08'!E124</f>
        <v>8.400726029959362</v>
      </c>
      <c r="E48" s="172">
        <v>7.95</v>
      </c>
      <c r="F48" s="173"/>
      <c r="G48" s="173"/>
    </row>
    <row r="49" spans="1:7" ht="12.75">
      <c r="A49" s="3" t="s">
        <v>169</v>
      </c>
      <c r="B49" s="3" t="s">
        <v>487</v>
      </c>
      <c r="C49" s="35">
        <v>14.67</v>
      </c>
      <c r="D49" s="219">
        <f>'FBT.A02,B02 ''08'!E107+'FBT.B02 ''08'!E147</f>
        <v>7.947123425093092</v>
      </c>
      <c r="E49" s="172">
        <v>24.2</v>
      </c>
      <c r="F49" s="173"/>
      <c r="G49" s="173"/>
    </row>
    <row r="50" spans="1:7" ht="12.75">
      <c r="A50" s="3" t="s">
        <v>170</v>
      </c>
      <c r="B50" s="3" t="s">
        <v>487</v>
      </c>
      <c r="C50" s="35">
        <v>14.67</v>
      </c>
      <c r="D50" s="219">
        <f>'FBT.A02,B02 ''08'!E129+'FBT.B02 ''08'!E176</f>
        <v>7.947123425093092</v>
      </c>
      <c r="E50" s="172">
        <v>24.2</v>
      </c>
      <c r="F50" s="173"/>
      <c r="G50" s="173"/>
    </row>
    <row r="51" spans="1:7" ht="12.75">
      <c r="A51" s="3" t="s">
        <v>172</v>
      </c>
      <c r="B51" s="3" t="s">
        <v>494</v>
      </c>
      <c r="C51" s="35">
        <v>23.48</v>
      </c>
      <c r="D51" s="219">
        <f>'FBT.A02,B02 ''08'!E112+'FBT.B02 ''08'!E151</f>
        <v>7.660363014979682</v>
      </c>
      <c r="E51" s="172">
        <v>1.05</v>
      </c>
      <c r="F51" s="173"/>
      <c r="G51" s="173"/>
    </row>
    <row r="52" spans="1:7" ht="12.75">
      <c r="A52" s="3" t="s">
        <v>345</v>
      </c>
      <c r="B52" s="3" t="s">
        <v>449</v>
      </c>
      <c r="C52" s="35">
        <v>20</v>
      </c>
      <c r="D52" s="219">
        <f>'FBT.A02,B02 ''08'!E88</f>
        <v>6.3</v>
      </c>
      <c r="E52" s="172">
        <v>16.8</v>
      </c>
      <c r="F52" s="173"/>
      <c r="G52" s="173"/>
    </row>
    <row r="53" spans="1:7" ht="12.75">
      <c r="A53" s="78" t="s">
        <v>349</v>
      </c>
      <c r="B53" s="3" t="s">
        <v>448</v>
      </c>
      <c r="C53" s="35">
        <v>20</v>
      </c>
      <c r="D53" s="219">
        <f>'FBT.A02,B02 ''08'!E104</f>
        <v>6.3</v>
      </c>
      <c r="E53" s="172">
        <v>4.46</v>
      </c>
      <c r="F53" s="173"/>
      <c r="G53" s="173"/>
    </row>
    <row r="54" spans="1:7" ht="12.75">
      <c r="A54" s="3" t="s">
        <v>151</v>
      </c>
      <c r="B54" s="3" t="s">
        <v>494</v>
      </c>
      <c r="C54" s="35">
        <v>19.05</v>
      </c>
      <c r="D54" s="219">
        <f>'FBT.A02,B02 ''08'!E96+'FBT.B02 ''08'!E133</f>
        <v>4.971089044939045</v>
      </c>
      <c r="E54" s="172">
        <v>4.55</v>
      </c>
      <c r="F54" s="173"/>
      <c r="G54" s="173"/>
    </row>
    <row r="55" spans="1:7" ht="12.75">
      <c r="A55" s="3" t="s">
        <v>434</v>
      </c>
      <c r="B55" s="3" t="s">
        <v>155</v>
      </c>
      <c r="C55" s="35">
        <v>12.17</v>
      </c>
      <c r="D55" s="219">
        <f>'FBT.B02 ''08'!E128</f>
        <v>4.903094553925152</v>
      </c>
      <c r="E55" s="172">
        <v>7.66</v>
      </c>
      <c r="F55" s="173"/>
      <c r="G55" s="173"/>
    </row>
    <row r="56" spans="1:7" ht="12.75">
      <c r="A56" s="3" t="s">
        <v>471</v>
      </c>
      <c r="B56" s="3" t="s">
        <v>447</v>
      </c>
      <c r="C56" s="35">
        <v>10.82</v>
      </c>
      <c r="D56" s="219">
        <f>'FBT.B02 ''08'!E150</f>
        <v>4.545971128832061</v>
      </c>
      <c r="E56" s="172">
        <v>1.05</v>
      </c>
      <c r="F56" s="173"/>
      <c r="G56" s="173"/>
    </row>
    <row r="57" spans="1:7" ht="12.75">
      <c r="A57" s="3" t="s">
        <v>485</v>
      </c>
      <c r="B57" s="3" t="s">
        <v>447</v>
      </c>
      <c r="C57" s="35">
        <v>14.142135623730951</v>
      </c>
      <c r="D57" s="219">
        <f>'FBT.A02,B02 ''08'!E97</f>
        <v>4.46</v>
      </c>
      <c r="E57" s="172">
        <v>34.57</v>
      </c>
      <c r="F57" s="173"/>
      <c r="G57" s="173"/>
    </row>
    <row r="58" spans="1:7" ht="12.75">
      <c r="A58" s="3" t="s">
        <v>481</v>
      </c>
      <c r="B58" s="3" t="s">
        <v>447</v>
      </c>
      <c r="C58" s="35">
        <v>14.142135623730951</v>
      </c>
      <c r="D58" s="219">
        <f>'FBT.A02,B02 ''08'!E100</f>
        <v>4.46</v>
      </c>
      <c r="E58" s="172">
        <v>49.98</v>
      </c>
      <c r="F58" s="173"/>
      <c r="G58" s="173"/>
    </row>
    <row r="59" spans="1:7" ht="12.75">
      <c r="A59" s="3" t="s">
        <v>342</v>
      </c>
      <c r="B59" s="3" t="s">
        <v>449</v>
      </c>
      <c r="C59" s="35">
        <v>14.142135623730951</v>
      </c>
      <c r="D59" s="219">
        <f>'FBT.A02,B02 ''08'!E111</f>
        <v>4.46</v>
      </c>
      <c r="E59" s="172">
        <v>2.1</v>
      </c>
      <c r="F59" s="173"/>
      <c r="G59" s="173"/>
    </row>
    <row r="60" spans="1:7" ht="12.75">
      <c r="A60" s="3" t="s">
        <v>492</v>
      </c>
      <c r="B60" s="3" t="s">
        <v>447</v>
      </c>
      <c r="C60" s="35">
        <v>11.25</v>
      </c>
      <c r="D60" s="219">
        <f>'FBT.A02,B02 ''08'!E118+'FBT.B02 ''08'!E158</f>
        <v>3.6751815074898406</v>
      </c>
      <c r="E60" s="172">
        <v>8.53</v>
      </c>
      <c r="F60" s="173"/>
      <c r="G60" s="173"/>
    </row>
    <row r="61" spans="1:7" ht="12.75">
      <c r="A61" s="3" t="s">
        <v>223</v>
      </c>
      <c r="B61" s="3" t="s">
        <v>491</v>
      </c>
      <c r="C61" s="35">
        <v>8</v>
      </c>
      <c r="D61" s="219">
        <f>'FBT.B02 ''08'!E139</f>
        <v>3.1510890449390443</v>
      </c>
      <c r="E61" s="172">
        <v>12.6</v>
      </c>
      <c r="F61" s="173"/>
      <c r="G61" s="173"/>
    </row>
    <row r="62" spans="1:7" ht="12.75">
      <c r="A62" s="3" t="s">
        <v>165</v>
      </c>
      <c r="B62" s="3" t="s">
        <v>449</v>
      </c>
      <c r="C62" s="35">
        <v>8</v>
      </c>
      <c r="D62" s="219">
        <f>'FBT.B02 ''08'!E159</f>
        <v>3.1510890449390443</v>
      </c>
      <c r="E62" s="172">
        <v>2.1</v>
      </c>
      <c r="F62" s="173"/>
      <c r="G62" s="173"/>
    </row>
    <row r="63" spans="1:7" ht="12.75">
      <c r="A63" s="3" t="s">
        <v>162</v>
      </c>
      <c r="B63" s="3" t="s">
        <v>491</v>
      </c>
      <c r="C63" s="35">
        <v>7.67</v>
      </c>
      <c r="D63" s="219">
        <f>'FBT.B02 ''08'!E177</f>
        <v>3.1510890449390443</v>
      </c>
      <c r="E63" s="172">
        <v>2.1</v>
      </c>
      <c r="F63" s="173"/>
      <c r="G63" s="173"/>
    </row>
    <row r="64" spans="1:7" ht="12.75">
      <c r="A64" s="3" t="s">
        <v>486</v>
      </c>
      <c r="B64" s="3" t="s">
        <v>449</v>
      </c>
      <c r="C64" s="35">
        <v>20</v>
      </c>
      <c r="D64" s="219">
        <f>'FBT.A02,B02 ''08'!E92</f>
        <v>3.15</v>
      </c>
      <c r="E64" s="172">
        <v>15.38</v>
      </c>
      <c r="F64" s="173"/>
      <c r="G64" s="173"/>
    </row>
    <row r="65" spans="1:7" ht="12.75">
      <c r="A65" s="78" t="s">
        <v>152</v>
      </c>
      <c r="B65" s="3" t="s">
        <v>487</v>
      </c>
      <c r="C65" s="35">
        <v>10</v>
      </c>
      <c r="D65" s="219">
        <f>'FBT.A02,B02 ''08'!E93</f>
        <v>3.15</v>
      </c>
      <c r="E65" s="172">
        <v>3.68</v>
      </c>
      <c r="F65" s="173"/>
      <c r="G65" s="173"/>
    </row>
    <row r="66" spans="1:7" ht="12.75">
      <c r="A66" s="3" t="s">
        <v>482</v>
      </c>
      <c r="B66" s="3" t="s">
        <v>449</v>
      </c>
      <c r="C66" s="35">
        <v>10</v>
      </c>
      <c r="D66" s="219">
        <f>'FBT.A02,B02 ''08'!E103</f>
        <v>3.15</v>
      </c>
      <c r="E66" s="172">
        <v>60.77</v>
      </c>
      <c r="F66" s="173"/>
      <c r="G66" s="173"/>
    </row>
    <row r="67" spans="1:7" ht="12.75">
      <c r="A67" s="3" t="s">
        <v>216</v>
      </c>
      <c r="B67" s="3" t="s">
        <v>449</v>
      </c>
      <c r="C67" s="35">
        <v>5.15</v>
      </c>
      <c r="D67" s="219">
        <f>'FBT.B02 ''08'!E175+'FBT.B03 ''08'!E13</f>
        <v>2.7939656198459524</v>
      </c>
      <c r="E67" s="172">
        <v>3.15</v>
      </c>
      <c r="F67" s="173"/>
      <c r="G67" s="173"/>
    </row>
    <row r="68" spans="1:7" ht="12.75">
      <c r="A68" s="3" t="s">
        <v>120</v>
      </c>
      <c r="B68" s="3" t="s">
        <v>491</v>
      </c>
      <c r="C68" s="35">
        <v>6.5</v>
      </c>
      <c r="D68" s="219">
        <f>'FBT.B02 ''08'!E143</f>
        <v>2.6259075374492036</v>
      </c>
      <c r="E68" s="172">
        <v>26.3</v>
      </c>
      <c r="F68" s="173"/>
      <c r="G68" s="173"/>
    </row>
    <row r="69" spans="1:7" ht="12.75">
      <c r="A69" s="3" t="s">
        <v>209</v>
      </c>
      <c r="B69" s="3" t="s">
        <v>447</v>
      </c>
      <c r="C69" s="35">
        <v>5.85</v>
      </c>
      <c r="D69" s="219">
        <f>'FBT.B02 ''08'!E146</f>
        <v>2.4578494550524543</v>
      </c>
      <c r="E69" s="172">
        <v>26.3</v>
      </c>
      <c r="F69" s="173"/>
      <c r="G69" s="173"/>
    </row>
    <row r="70" spans="1:7" ht="12.75">
      <c r="A70" s="3" t="s">
        <v>484</v>
      </c>
      <c r="B70" s="3" t="s">
        <v>449</v>
      </c>
      <c r="C70" s="35">
        <v>14.142135623730951</v>
      </c>
      <c r="D70" s="219">
        <f>'FBT.A02,B02 ''08'!E123</f>
        <v>2.23</v>
      </c>
      <c r="E70" s="172">
        <v>2.1</v>
      </c>
      <c r="F70" s="173"/>
      <c r="G70" s="173"/>
    </row>
    <row r="71" spans="1:7" ht="12.75">
      <c r="A71" s="3" t="s">
        <v>119</v>
      </c>
      <c r="B71" s="3" t="s">
        <v>446</v>
      </c>
      <c r="C71" s="35">
        <v>5</v>
      </c>
      <c r="D71" s="219">
        <f>'FBT.B02 ''08'!E125</f>
        <v>2.100726029959363</v>
      </c>
      <c r="E71" s="172">
        <v>0.53</v>
      </c>
      <c r="F71" s="173"/>
      <c r="G71" s="173"/>
    </row>
    <row r="72" spans="1:7" ht="12.75">
      <c r="A72" s="3" t="s">
        <v>430</v>
      </c>
      <c r="B72" s="3" t="s">
        <v>494</v>
      </c>
      <c r="C72" s="35">
        <v>5</v>
      </c>
      <c r="D72" s="219">
        <f>'FBT.B03 ''08'!E10</f>
        <v>2.100726029959363</v>
      </c>
      <c r="E72" s="172">
        <v>50.5</v>
      </c>
      <c r="F72" s="173"/>
      <c r="G72" s="173"/>
    </row>
    <row r="73" spans="1:7" ht="12.75">
      <c r="A73" s="3" t="s">
        <v>118</v>
      </c>
      <c r="B73" s="3" t="s">
        <v>487</v>
      </c>
      <c r="C73" s="35">
        <v>5</v>
      </c>
      <c r="D73" s="219">
        <f>'FBT.B02 ''08'!E134</f>
        <v>2.100726029959363</v>
      </c>
      <c r="E73" s="172">
        <v>2.23</v>
      </c>
      <c r="F73" s="173"/>
      <c r="G73" s="173"/>
    </row>
    <row r="74" spans="1:7" ht="12.75">
      <c r="A74" s="3" t="s">
        <v>224</v>
      </c>
      <c r="B74" s="3" t="s">
        <v>447</v>
      </c>
      <c r="C74" s="35">
        <v>5</v>
      </c>
      <c r="D74" s="219">
        <f>'FBT.B02 ''08'!E154</f>
        <v>2.100726029959363</v>
      </c>
      <c r="E74" s="172">
        <v>0.69</v>
      </c>
      <c r="F74" s="173"/>
      <c r="G74" s="173"/>
    </row>
    <row r="75" spans="1:7" ht="12.75">
      <c r="A75" s="3" t="s">
        <v>472</v>
      </c>
      <c r="B75" s="3" t="s">
        <v>494</v>
      </c>
      <c r="C75" s="35">
        <v>5</v>
      </c>
      <c r="D75" s="219">
        <f>'FBT.B02 ''08'!E155</f>
        <v>2.100726029959363</v>
      </c>
      <c r="E75" s="172">
        <v>9.6</v>
      </c>
      <c r="F75" s="173"/>
      <c r="G75" s="173"/>
    </row>
    <row r="76" spans="1:7" ht="12.75">
      <c r="A76" s="3" t="s">
        <v>121</v>
      </c>
      <c r="B76" s="3" t="s">
        <v>494</v>
      </c>
      <c r="C76" s="35">
        <v>5</v>
      </c>
      <c r="D76" s="219">
        <f>'FBT.B02 ''08'!E156</f>
        <v>2.100726029959363</v>
      </c>
      <c r="E76" s="172">
        <v>1.05</v>
      </c>
      <c r="F76" s="173"/>
      <c r="G76" s="173"/>
    </row>
    <row r="77" spans="1:7" ht="12.75">
      <c r="A77" s="78" t="s">
        <v>166</v>
      </c>
      <c r="B77" s="3" t="s">
        <v>449</v>
      </c>
      <c r="C77" s="35">
        <v>5.5</v>
      </c>
      <c r="D77" s="219">
        <f>'FBT.B02 ''08'!E162</f>
        <v>2.100726029959363</v>
      </c>
      <c r="E77" s="172">
        <v>42.05</v>
      </c>
      <c r="F77" s="173"/>
      <c r="G77" s="173"/>
    </row>
    <row r="78" spans="1:7" ht="12.75">
      <c r="A78" s="3" t="s">
        <v>124</v>
      </c>
      <c r="B78" s="3" t="s">
        <v>489</v>
      </c>
      <c r="C78" s="35">
        <v>5</v>
      </c>
      <c r="D78" s="219">
        <f>'FBT.B02 ''08'!E172</f>
        <v>2.100726029959363</v>
      </c>
      <c r="E78" s="172">
        <v>87.7</v>
      </c>
      <c r="F78" s="173"/>
      <c r="G78" s="173"/>
    </row>
    <row r="79" spans="1:7" ht="12.75">
      <c r="A79" s="3" t="s">
        <v>463</v>
      </c>
      <c r="B79" s="3" t="s">
        <v>494</v>
      </c>
      <c r="C79" s="35">
        <v>5</v>
      </c>
      <c r="D79" s="219">
        <f>'FBT.B02 ''08'!E179</f>
        <v>2.100726029959363</v>
      </c>
      <c r="E79" s="172">
        <v>50.64</v>
      </c>
      <c r="F79" s="173"/>
      <c r="G79" s="173"/>
    </row>
    <row r="80" spans="1:7" ht="12.75">
      <c r="A80" s="3" t="s">
        <v>117</v>
      </c>
      <c r="B80" s="3" t="s">
        <v>449</v>
      </c>
      <c r="C80" s="35">
        <v>5</v>
      </c>
      <c r="D80" s="219">
        <f>'FBT.B02 ''08'!E183</f>
        <v>2.100726029959363</v>
      </c>
      <c r="E80" s="172">
        <v>0.36</v>
      </c>
      <c r="F80" s="173"/>
      <c r="G80" s="173"/>
    </row>
    <row r="81" spans="1:7" ht="12.75">
      <c r="A81" s="3" t="s">
        <v>206</v>
      </c>
      <c r="B81" s="3" t="s">
        <v>447</v>
      </c>
      <c r="C81" s="35">
        <v>3.85</v>
      </c>
      <c r="D81" s="219">
        <f>'FBT.B02 ''08'!E136</f>
        <v>1.546134358050091</v>
      </c>
      <c r="E81" s="172">
        <v>2.1</v>
      </c>
      <c r="F81" s="173"/>
      <c r="G81" s="173"/>
    </row>
    <row r="82" spans="1:7" ht="12.75">
      <c r="A82" s="3" t="s">
        <v>171</v>
      </c>
      <c r="B82" s="3" t="s">
        <v>155</v>
      </c>
      <c r="C82" s="35">
        <v>3.63</v>
      </c>
      <c r="D82" s="219">
        <f>'FBT.B02 ''08'!E129</f>
        <v>1.3948820838930167</v>
      </c>
      <c r="E82" s="172">
        <v>32.89</v>
      </c>
      <c r="F82" s="173"/>
      <c r="G82" s="173"/>
    </row>
    <row r="83" spans="1:7" ht="12.75">
      <c r="A83" s="78" t="s">
        <v>218</v>
      </c>
      <c r="B83" s="3" t="s">
        <v>449</v>
      </c>
      <c r="C83" s="35">
        <v>2.5</v>
      </c>
      <c r="D83" s="219">
        <f>'FBT.B02 ''08'!E126</f>
        <v>1.0503630149796814</v>
      </c>
      <c r="E83" s="172">
        <v>77.6</v>
      </c>
      <c r="F83" s="173"/>
      <c r="G83" s="173"/>
    </row>
    <row r="84" spans="1:7" ht="12.75">
      <c r="A84" s="3" t="s">
        <v>123</v>
      </c>
      <c r="B84" s="3" t="s">
        <v>155</v>
      </c>
      <c r="C84" s="35">
        <v>2.5</v>
      </c>
      <c r="D84" s="219">
        <f>'FBT.B02 ''08'!E141</f>
        <v>1.0503630149796814</v>
      </c>
      <c r="E84" s="172">
        <v>170.36</v>
      </c>
      <c r="F84" s="173"/>
      <c r="G84" s="173"/>
    </row>
    <row r="85" spans="1:7" ht="12.75">
      <c r="A85" s="79" t="s">
        <v>220</v>
      </c>
      <c r="B85" s="79" t="s">
        <v>449</v>
      </c>
      <c r="C85" s="80">
        <v>2.5</v>
      </c>
      <c r="D85" s="219">
        <f>'FBT.B02 ''08'!E144</f>
        <v>1.0503630149796814</v>
      </c>
      <c r="E85" s="172">
        <v>2.79</v>
      </c>
      <c r="F85" s="173"/>
      <c r="G85" s="173"/>
    </row>
    <row r="86" spans="1:7" ht="12.75">
      <c r="A86" s="3" t="s">
        <v>552</v>
      </c>
      <c r="B86" s="81" t="s">
        <v>449</v>
      </c>
      <c r="C86" s="35">
        <v>2.5</v>
      </c>
      <c r="D86" s="219">
        <f>'FBT.B02 ''08'!E145</f>
        <v>1.0503630149796814</v>
      </c>
      <c r="E86" s="172">
        <v>13.69</v>
      </c>
      <c r="F86" s="173"/>
      <c r="G86" s="173"/>
    </row>
    <row r="87" spans="1:7" ht="12.75">
      <c r="A87" s="36" t="s">
        <v>465</v>
      </c>
      <c r="B87" s="36" t="s">
        <v>447</v>
      </c>
      <c r="C87" s="37">
        <v>3</v>
      </c>
      <c r="D87" s="219">
        <f>'FBT.B02 ''08'!E148</f>
        <v>1.0503630149796814</v>
      </c>
      <c r="E87" s="172">
        <v>7.95</v>
      </c>
      <c r="F87" s="173"/>
      <c r="G87" s="173"/>
    </row>
    <row r="88" spans="1:7" ht="12.75">
      <c r="A88" s="3" t="s">
        <v>164</v>
      </c>
      <c r="B88" s="3" t="s">
        <v>447</v>
      </c>
      <c r="C88" s="35">
        <v>2.67</v>
      </c>
      <c r="D88" s="219">
        <f>'FBT.B02 ''08'!E152</f>
        <v>1.0503630149796814</v>
      </c>
      <c r="E88" s="172">
        <v>3.15</v>
      </c>
      <c r="F88" s="173"/>
      <c r="G88" s="173"/>
    </row>
    <row r="89" spans="1:7" ht="12.75">
      <c r="A89" s="3" t="s">
        <v>473</v>
      </c>
      <c r="B89" s="3" t="s">
        <v>491</v>
      </c>
      <c r="C89" s="35">
        <v>2.5</v>
      </c>
      <c r="D89" s="219">
        <f>'FBT.B02 ''08'!E167</f>
        <v>1.0503630149796814</v>
      </c>
      <c r="E89" s="172">
        <v>0.69</v>
      </c>
      <c r="F89" s="173"/>
      <c r="G89" s="173"/>
    </row>
    <row r="90" spans="1:7" ht="12.75">
      <c r="A90" s="3" t="s">
        <v>214</v>
      </c>
      <c r="B90" s="3" t="s">
        <v>449</v>
      </c>
      <c r="C90" s="35">
        <v>1.65</v>
      </c>
      <c r="D90" s="219">
        <f>'FBT.B02 ''08'!E137</f>
        <v>0.6932395898865896</v>
      </c>
      <c r="E90" s="172">
        <v>2.1</v>
      </c>
      <c r="F90" s="173"/>
      <c r="G90" s="173"/>
    </row>
    <row r="91" spans="1:7" ht="12.75">
      <c r="A91" s="3" t="s">
        <v>215</v>
      </c>
      <c r="B91" s="3" t="s">
        <v>449</v>
      </c>
      <c r="C91" s="35">
        <v>1.65</v>
      </c>
      <c r="D91" s="219">
        <f>'FBT.B02 ''08'!E165</f>
        <v>0.6932395898865896</v>
      </c>
      <c r="E91" s="172">
        <v>0.36</v>
      </c>
      <c r="F91" s="173"/>
      <c r="G91" s="173"/>
    </row>
    <row r="92" spans="1:7" ht="12.75">
      <c r="A92" s="3" t="s">
        <v>161</v>
      </c>
      <c r="B92" s="3" t="s">
        <v>491</v>
      </c>
      <c r="C92" s="35">
        <v>1.98</v>
      </c>
      <c r="D92" s="219">
        <f>'FBT.B02 ''08'!E178</f>
        <v>0.6932395898865896</v>
      </c>
      <c r="E92" s="172">
        <v>15.08</v>
      </c>
      <c r="F92" s="173"/>
      <c r="G92" s="173"/>
    </row>
    <row r="93" spans="1:7" ht="12.75">
      <c r="A93" s="3" t="s">
        <v>116</v>
      </c>
      <c r="B93" s="3" t="s">
        <v>449</v>
      </c>
      <c r="C93" s="35">
        <v>1.25</v>
      </c>
      <c r="D93" s="219">
        <f>'FBT.B02 ''08'!E138</f>
        <v>0.5251815074898407</v>
      </c>
      <c r="E93" s="172">
        <v>24.2</v>
      </c>
      <c r="F93" s="173"/>
      <c r="G93" s="173"/>
    </row>
    <row r="94" spans="1:7" ht="12.75">
      <c r="A94" s="78" t="s">
        <v>356</v>
      </c>
      <c r="B94" s="3" t="s">
        <v>447</v>
      </c>
      <c r="C94" s="35">
        <v>1.25</v>
      </c>
      <c r="D94" s="219">
        <f>'FBT.B02 ''08'!E163</f>
        <v>0.5251815074898407</v>
      </c>
      <c r="E94" s="172">
        <v>2.1</v>
      </c>
      <c r="F94" s="173"/>
      <c r="G94" s="173"/>
    </row>
    <row r="95" spans="1:7" ht="12.75">
      <c r="A95" s="3" t="s">
        <v>208</v>
      </c>
      <c r="B95" s="3" t="s">
        <v>447</v>
      </c>
      <c r="C95" s="35">
        <v>0.85</v>
      </c>
      <c r="D95" s="219">
        <f>'FBT.B02 ''08'!E130</f>
        <v>0.35712342509309164</v>
      </c>
      <c r="E95" s="172">
        <v>20</v>
      </c>
      <c r="F95" s="173"/>
      <c r="G95" s="173"/>
    </row>
    <row r="96" spans="1:7" ht="12.75">
      <c r="A96" s="3" t="s">
        <v>210</v>
      </c>
      <c r="B96" s="3" t="s">
        <v>447</v>
      </c>
      <c r="C96" s="35">
        <v>0.85</v>
      </c>
      <c r="D96" s="219">
        <f>'FBT.B02 ''08'!E142</f>
        <v>0.35712342509309164</v>
      </c>
      <c r="E96" s="172">
        <v>70.92</v>
      </c>
      <c r="F96" s="173"/>
      <c r="G96" s="173"/>
    </row>
    <row r="97" spans="1:7" ht="12.75">
      <c r="A97" s="3" t="s">
        <v>225</v>
      </c>
      <c r="B97" s="3" t="s">
        <v>447</v>
      </c>
      <c r="C97" s="35">
        <v>0.85</v>
      </c>
      <c r="D97" s="219">
        <f>'FBT.B02 ''08'!E171</f>
        <v>0.35712342509309164</v>
      </c>
      <c r="E97" s="172">
        <v>90.1</v>
      </c>
      <c r="F97" s="173"/>
      <c r="G97" s="173"/>
    </row>
    <row r="98" spans="1:7" ht="12.75">
      <c r="A98" s="3" t="s">
        <v>553</v>
      </c>
      <c r="B98" s="3" t="s">
        <v>448</v>
      </c>
      <c r="C98" s="35">
        <v>0.85</v>
      </c>
      <c r="D98" s="219">
        <f>'FBT.B02 ''08'!E180</f>
        <v>0.35712342509309164</v>
      </c>
      <c r="E98" s="172">
        <v>12.5</v>
      </c>
      <c r="F98" s="173"/>
      <c r="G98" s="173"/>
    </row>
    <row r="99" spans="3:7" ht="12.75">
      <c r="C99" s="20">
        <f>SUM(C4:C98)</f>
        <v>2457.030744425367</v>
      </c>
      <c r="D99" s="20">
        <f>SUM(D4:D98)</f>
        <v>2726.903207624165</v>
      </c>
      <c r="E99" s="172">
        <f>SUM(E4:E98)</f>
        <v>2726.9299999999994</v>
      </c>
      <c r="F99" s="172">
        <f>'FBT.A02,B02 ''08'!E134+'FBT.B02 ''08'!E186+'FBT.B03 ''08'!E14+'FBT.C ''08'!I28+'S.01,H.04 ''08'!D20+'H.02,S.02,S.03,S.05 ''08'!D44</f>
        <v>2726.9064472140517</v>
      </c>
      <c r="G99" s="172">
        <f>F99-D99</f>
        <v>0.003239589886561589</v>
      </c>
    </row>
    <row r="100" spans="5:7" ht="12.75">
      <c r="E100" s="173"/>
      <c r="F100" s="173"/>
      <c r="G100" s="173"/>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R169"/>
  <sheetViews>
    <sheetView workbookViewId="0" topLeftCell="A1">
      <selection activeCell="E69" sqref="E69"/>
    </sheetView>
  </sheetViews>
  <sheetFormatPr defaultColWidth="9.140625" defaultRowHeight="12.75"/>
  <cols>
    <col min="2" max="2" width="30.57421875" style="0" customWidth="1"/>
    <col min="3" max="3" width="15.28125" style="0" customWidth="1"/>
    <col min="5" max="5" width="13.8515625" style="0" bestFit="1" customWidth="1"/>
    <col min="6" max="6" width="8.421875" style="0" bestFit="1" customWidth="1"/>
    <col min="7" max="7" width="7.8515625" style="0" bestFit="1" customWidth="1"/>
    <col min="8" max="10" width="8.421875" style="0" bestFit="1" customWidth="1"/>
  </cols>
  <sheetData>
    <row r="1" ht="15.75">
      <c r="A1" s="33" t="s">
        <v>532</v>
      </c>
    </row>
    <row r="2" spans="1:252" ht="15.7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row>
    <row r="3" spans="1:10" ht="15">
      <c r="A3" s="117" t="s">
        <v>310</v>
      </c>
      <c r="B3" s="114" t="s">
        <v>436</v>
      </c>
      <c r="C3" s="115" t="s">
        <v>311</v>
      </c>
      <c r="D3" s="114" t="s">
        <v>514</v>
      </c>
      <c r="E3" s="118" t="s">
        <v>531</v>
      </c>
      <c r="F3" s="118" t="s">
        <v>530</v>
      </c>
      <c r="G3" s="118" t="s">
        <v>334</v>
      </c>
      <c r="H3" s="118" t="s">
        <v>314</v>
      </c>
      <c r="I3" s="118" t="s">
        <v>313</v>
      </c>
      <c r="J3" s="118" t="s">
        <v>312</v>
      </c>
    </row>
    <row r="4" spans="1:10" ht="15">
      <c r="A4" s="112">
        <v>1</v>
      </c>
      <c r="B4" s="177" t="s">
        <v>167</v>
      </c>
      <c r="C4" s="116" t="s">
        <v>315</v>
      </c>
      <c r="D4" s="120" t="s">
        <v>447</v>
      </c>
      <c r="E4" s="121">
        <f aca="true" t="shared" si="0" ref="E4:E35">H4+G4+F4</f>
        <v>657.3166335674085</v>
      </c>
      <c r="F4" s="122">
        <f>'darb.(a..ž) ''08'!D96</f>
        <v>70.91663356740857</v>
      </c>
      <c r="G4" s="123">
        <v>506.42</v>
      </c>
      <c r="H4" s="122">
        <v>79.98</v>
      </c>
      <c r="I4" s="124">
        <v>71.322</v>
      </c>
      <c r="J4" s="124">
        <v>11.33</v>
      </c>
    </row>
    <row r="5" spans="1:10" ht="15">
      <c r="A5" s="112">
        <v>2</v>
      </c>
      <c r="B5" s="177" t="s">
        <v>612</v>
      </c>
      <c r="C5" s="116" t="s">
        <v>315</v>
      </c>
      <c r="D5" s="120" t="s">
        <v>615</v>
      </c>
      <c r="E5" s="121">
        <f t="shared" si="0"/>
        <v>470.8006026048663</v>
      </c>
      <c r="F5" s="122">
        <f>'darb.(a..ž) ''08'!D19</f>
        <v>379.2436026048663</v>
      </c>
      <c r="G5" s="123">
        <v>34.34</v>
      </c>
      <c r="H5" s="122">
        <v>57.217</v>
      </c>
      <c r="I5" s="124">
        <v>61.957</v>
      </c>
      <c r="J5" s="124">
        <v>22.197</v>
      </c>
    </row>
    <row r="6" spans="1:10" ht="15">
      <c r="A6" s="112">
        <v>3</v>
      </c>
      <c r="B6" s="177" t="s">
        <v>462</v>
      </c>
      <c r="C6" s="116" t="s">
        <v>315</v>
      </c>
      <c r="D6" s="120" t="s">
        <v>447</v>
      </c>
      <c r="E6" s="121">
        <f t="shared" si="0"/>
        <v>302.71072602995935</v>
      </c>
      <c r="F6" s="122">
        <f>'darb.(a..ž) ''08'!D97</f>
        <v>90.10072602995936</v>
      </c>
      <c r="G6" s="123">
        <v>74.52</v>
      </c>
      <c r="H6" s="122">
        <v>138.09</v>
      </c>
      <c r="I6" s="124">
        <v>121.558</v>
      </c>
      <c r="J6" s="124"/>
    </row>
    <row r="7" spans="1:10" ht="15">
      <c r="A7" s="112">
        <v>4</v>
      </c>
      <c r="B7" s="177" t="s">
        <v>505</v>
      </c>
      <c r="C7" s="116" t="s">
        <v>315</v>
      </c>
      <c r="D7" s="120" t="s">
        <v>487</v>
      </c>
      <c r="E7" s="121">
        <f t="shared" si="0"/>
        <v>296.68</v>
      </c>
      <c r="F7" s="122">
        <f>'darb.(a..ž) ''08'!D84</f>
        <v>170.36</v>
      </c>
      <c r="G7" s="123">
        <v>74.17</v>
      </c>
      <c r="H7" s="122">
        <v>52.15</v>
      </c>
      <c r="I7" s="124">
        <v>50.21</v>
      </c>
      <c r="J7" s="124">
        <v>20.42</v>
      </c>
    </row>
    <row r="8" spans="1:10" ht="15">
      <c r="A8" s="112">
        <v>5</v>
      </c>
      <c r="B8" s="177" t="s">
        <v>385</v>
      </c>
      <c r="C8" s="116" t="s">
        <v>315</v>
      </c>
      <c r="D8" s="120" t="s">
        <v>489</v>
      </c>
      <c r="E8" s="121">
        <f t="shared" si="0"/>
        <v>239.37</v>
      </c>
      <c r="F8" s="122">
        <f>'darb.(a..ž) ''08'!D66</f>
        <v>60.77</v>
      </c>
      <c r="G8" s="176">
        <v>178.6</v>
      </c>
      <c r="H8" s="122"/>
      <c r="I8" s="124">
        <v>195.75</v>
      </c>
      <c r="J8" s="124">
        <v>0.5</v>
      </c>
    </row>
    <row r="9" spans="1:10" ht="15">
      <c r="A9" s="112">
        <v>6</v>
      </c>
      <c r="B9" s="177" t="s">
        <v>20</v>
      </c>
      <c r="C9" s="113" t="s">
        <v>316</v>
      </c>
      <c r="D9" s="125" t="s">
        <v>494</v>
      </c>
      <c r="E9" s="121">
        <f t="shared" si="0"/>
        <v>223.51</v>
      </c>
      <c r="F9" s="122">
        <f>'darb.(a..ž) ''08'!D35</f>
        <v>75.64</v>
      </c>
      <c r="G9" s="123"/>
      <c r="H9" s="122">
        <v>147.87</v>
      </c>
      <c r="I9" s="124">
        <v>32.69</v>
      </c>
      <c r="J9" s="124">
        <v>11</v>
      </c>
    </row>
    <row r="10" spans="1:10" ht="15">
      <c r="A10" s="112">
        <v>7</v>
      </c>
      <c r="B10" s="177" t="s">
        <v>613</v>
      </c>
      <c r="C10" s="116" t="s">
        <v>318</v>
      </c>
      <c r="D10" s="120" t="s">
        <v>615</v>
      </c>
      <c r="E10" s="121">
        <f t="shared" si="0"/>
        <v>210</v>
      </c>
      <c r="F10" s="122">
        <f>'darb.(a..ž) ''08'!D46</f>
        <v>177.5</v>
      </c>
      <c r="G10" s="123">
        <v>22.5</v>
      </c>
      <c r="H10" s="122">
        <v>10</v>
      </c>
      <c r="I10" s="124"/>
      <c r="J10" s="124"/>
    </row>
    <row r="11" spans="1:10" ht="15">
      <c r="A11" s="112">
        <v>8</v>
      </c>
      <c r="B11" s="177" t="s">
        <v>230</v>
      </c>
      <c r="C11" s="116" t="s">
        <v>315</v>
      </c>
      <c r="D11" s="120" t="s">
        <v>155</v>
      </c>
      <c r="E11" s="121">
        <f t="shared" si="0"/>
        <v>195.57072602995936</v>
      </c>
      <c r="F11" s="122">
        <f>'darb.(a..ž) ''08'!D75</f>
        <v>9.600726029959363</v>
      </c>
      <c r="G11" s="123">
        <v>78.41</v>
      </c>
      <c r="H11" s="122">
        <v>107.56</v>
      </c>
      <c r="I11" s="124">
        <v>113.76</v>
      </c>
      <c r="J11" s="124">
        <v>18.5</v>
      </c>
    </row>
    <row r="12" spans="1:10" ht="15">
      <c r="A12" s="112">
        <v>9</v>
      </c>
      <c r="B12" s="177" t="s">
        <v>423</v>
      </c>
      <c r="C12" s="116" t="s">
        <v>319</v>
      </c>
      <c r="D12" s="120" t="s">
        <v>615</v>
      </c>
      <c r="E12" s="121">
        <f t="shared" si="0"/>
        <v>195.053</v>
      </c>
      <c r="F12" s="122">
        <f>'darb.(a..ž) ''08'!D26</f>
        <v>170</v>
      </c>
      <c r="G12" s="123">
        <v>4.5</v>
      </c>
      <c r="H12" s="122">
        <v>20.553</v>
      </c>
      <c r="I12" s="124">
        <v>10.5</v>
      </c>
      <c r="J12" s="124">
        <v>5.697</v>
      </c>
    </row>
    <row r="13" spans="1:10" ht="15">
      <c r="A13" s="112">
        <v>10</v>
      </c>
      <c r="B13" s="177" t="s">
        <v>160</v>
      </c>
      <c r="C13" s="116" t="s">
        <v>315</v>
      </c>
      <c r="D13" s="120" t="s">
        <v>447</v>
      </c>
      <c r="E13" s="121">
        <f t="shared" si="0"/>
        <v>189.7950237022427</v>
      </c>
      <c r="F13" s="122">
        <f>'darb.(a..ž) ''08'!D21</f>
        <v>16.6520237022427</v>
      </c>
      <c r="G13" s="123">
        <v>53.09</v>
      </c>
      <c r="H13" s="122">
        <v>120.053</v>
      </c>
      <c r="I13" s="124">
        <v>53.61</v>
      </c>
      <c r="J13" s="124">
        <v>28.75</v>
      </c>
    </row>
    <row r="14" spans="1:10" ht="15">
      <c r="A14" s="112">
        <v>11</v>
      </c>
      <c r="B14" s="177" t="s">
        <v>355</v>
      </c>
      <c r="C14" s="116" t="s">
        <v>315</v>
      </c>
      <c r="D14" s="120" t="s">
        <v>155</v>
      </c>
      <c r="E14" s="121">
        <f t="shared" si="0"/>
        <v>181.7000601737711</v>
      </c>
      <c r="F14" s="122">
        <f>'darb.(a..ž) ''08'!D78</f>
        <v>87.6970601737711</v>
      </c>
      <c r="G14" s="123">
        <v>69.67</v>
      </c>
      <c r="H14" s="122">
        <v>24.333</v>
      </c>
      <c r="I14" s="124">
        <v>19.167</v>
      </c>
      <c r="J14" s="124">
        <v>12.5</v>
      </c>
    </row>
    <row r="15" spans="1:10" ht="15">
      <c r="A15" s="112">
        <v>12</v>
      </c>
      <c r="B15" s="129" t="s">
        <v>32</v>
      </c>
      <c r="C15" s="116" t="s">
        <v>105</v>
      </c>
      <c r="D15" s="120" t="s">
        <v>615</v>
      </c>
      <c r="E15" s="121">
        <f t="shared" si="0"/>
        <v>180.22036301497968</v>
      </c>
      <c r="F15" s="122">
        <f>'darb.(a..ž) ''08'!D34</f>
        <v>156.0503630149797</v>
      </c>
      <c r="G15" s="123">
        <v>10.17</v>
      </c>
      <c r="H15" s="122">
        <v>14</v>
      </c>
      <c r="I15" s="124">
        <v>2.5</v>
      </c>
      <c r="J15" s="124">
        <v>0.446</v>
      </c>
    </row>
    <row r="16" spans="1:10" ht="15">
      <c r="A16" s="112">
        <v>13</v>
      </c>
      <c r="B16" s="129" t="s">
        <v>394</v>
      </c>
      <c r="C16" s="116" t="s">
        <v>315</v>
      </c>
      <c r="D16" s="120" t="s">
        <v>449</v>
      </c>
      <c r="E16" s="121">
        <f t="shared" si="0"/>
        <v>169.73036301497967</v>
      </c>
      <c r="F16" s="122">
        <f>'darb.(a..ž) ''08'!D83</f>
        <v>77.60036301497968</v>
      </c>
      <c r="G16" s="123">
        <v>86.13</v>
      </c>
      <c r="H16" s="122">
        <v>6</v>
      </c>
      <c r="I16" s="124">
        <v>8.5</v>
      </c>
      <c r="J16" s="124">
        <v>5</v>
      </c>
    </row>
    <row r="17" spans="1:10" ht="15">
      <c r="A17" s="112">
        <v>14</v>
      </c>
      <c r="B17" s="177" t="s">
        <v>611</v>
      </c>
      <c r="C17" s="116" t="s">
        <v>315</v>
      </c>
      <c r="D17" s="120" t="s">
        <v>494</v>
      </c>
      <c r="E17" s="121">
        <f t="shared" si="0"/>
        <v>163.76</v>
      </c>
      <c r="F17" s="122">
        <f>'darb.(a..ž) ''08'!D18</f>
        <v>91.67</v>
      </c>
      <c r="G17" s="123">
        <v>49.87</v>
      </c>
      <c r="H17" s="122">
        <v>22.22</v>
      </c>
      <c r="I17" s="124">
        <v>41.33</v>
      </c>
      <c r="J17" s="124">
        <v>2.75</v>
      </c>
    </row>
    <row r="18" spans="1:10" ht="15">
      <c r="A18" s="112">
        <v>15</v>
      </c>
      <c r="B18" s="177" t="s">
        <v>17</v>
      </c>
      <c r="C18" s="116" t="s">
        <v>315</v>
      </c>
      <c r="D18" s="120" t="s">
        <v>491</v>
      </c>
      <c r="E18" s="121">
        <f t="shared" si="0"/>
        <v>158.60655178276912</v>
      </c>
      <c r="F18" s="122">
        <f>'darb.(a..ž) ''08'!D29</f>
        <v>47.17655178276912</v>
      </c>
      <c r="G18" s="126">
        <v>60.36</v>
      </c>
      <c r="H18" s="122">
        <v>51.07</v>
      </c>
      <c r="I18" s="124">
        <v>21.2</v>
      </c>
      <c r="J18" s="124">
        <v>16.707</v>
      </c>
    </row>
    <row r="19" spans="1:10" ht="15">
      <c r="A19" s="112">
        <v>16</v>
      </c>
      <c r="B19" s="178" t="s">
        <v>181</v>
      </c>
      <c r="C19" s="116" t="s">
        <v>315</v>
      </c>
      <c r="D19" s="120" t="s">
        <v>447</v>
      </c>
      <c r="E19" s="121">
        <f t="shared" si="0"/>
        <v>146.09554452246954</v>
      </c>
      <c r="F19" s="122">
        <f>'darb.(a..ž) ''08'!D58</f>
        <v>49.97554452246952</v>
      </c>
      <c r="G19" s="123"/>
      <c r="H19" s="122">
        <v>96.12</v>
      </c>
      <c r="I19" s="124">
        <v>5.5</v>
      </c>
      <c r="J19" s="124">
        <v>6.67</v>
      </c>
    </row>
    <row r="20" spans="1:10" ht="15">
      <c r="A20" s="112">
        <v>17</v>
      </c>
      <c r="B20" s="177" t="s">
        <v>470</v>
      </c>
      <c r="C20" s="116" t="s">
        <v>315</v>
      </c>
      <c r="D20" s="120" t="s">
        <v>449</v>
      </c>
      <c r="E20" s="121">
        <f t="shared" si="0"/>
        <v>139.1836301497968</v>
      </c>
      <c r="F20" s="122">
        <f>'darb.(a..ž) ''08'!D52</f>
        <v>16.803630149796813</v>
      </c>
      <c r="G20" s="123">
        <v>92.38</v>
      </c>
      <c r="H20" s="122">
        <v>30</v>
      </c>
      <c r="I20" s="124">
        <v>16</v>
      </c>
      <c r="J20" s="124">
        <v>2</v>
      </c>
    </row>
    <row r="21" spans="1:10" ht="15">
      <c r="A21" s="112">
        <v>18</v>
      </c>
      <c r="B21" s="177" t="s">
        <v>16</v>
      </c>
      <c r="C21" s="116" t="s">
        <v>315</v>
      </c>
      <c r="D21" s="120" t="s">
        <v>487</v>
      </c>
      <c r="E21" s="121">
        <f t="shared" si="0"/>
        <v>132.32999999999998</v>
      </c>
      <c r="F21" s="122">
        <f>'darb.(a..ž) ''08'!D27</f>
        <v>53.5</v>
      </c>
      <c r="G21" s="123">
        <v>72.83</v>
      </c>
      <c r="H21" s="122">
        <v>6</v>
      </c>
      <c r="I21" s="124"/>
      <c r="J21" s="124">
        <v>2</v>
      </c>
    </row>
    <row r="22" spans="1:10" ht="15">
      <c r="A22" s="112">
        <v>19</v>
      </c>
      <c r="B22" s="177" t="s">
        <v>12</v>
      </c>
      <c r="C22" s="116" t="s">
        <v>315</v>
      </c>
      <c r="D22" s="120" t="s">
        <v>449</v>
      </c>
      <c r="E22" s="121">
        <f t="shared" si="0"/>
        <v>121.54</v>
      </c>
      <c r="F22" s="122">
        <f>'darb.(a..ž) ''08'!D14</f>
        <v>9.45</v>
      </c>
      <c r="G22" s="123">
        <v>110.09</v>
      </c>
      <c r="H22" s="122">
        <v>2</v>
      </c>
      <c r="I22" s="124">
        <v>6</v>
      </c>
      <c r="J22" s="124">
        <v>14.17</v>
      </c>
    </row>
    <row r="23" spans="1:10" ht="15">
      <c r="A23" s="112">
        <v>20</v>
      </c>
      <c r="B23" s="129" t="s">
        <v>29</v>
      </c>
      <c r="C23" s="116" t="s">
        <v>315</v>
      </c>
      <c r="D23" s="120" t="s">
        <v>487</v>
      </c>
      <c r="E23" s="121">
        <f t="shared" si="0"/>
        <v>117.57999999999998</v>
      </c>
      <c r="F23" s="122">
        <f>'darb.(a..ž) ''08'!D20</f>
        <v>48.98</v>
      </c>
      <c r="G23" s="123">
        <v>37.3</v>
      </c>
      <c r="H23" s="122">
        <v>31.3</v>
      </c>
      <c r="I23" s="124">
        <v>33.82</v>
      </c>
      <c r="J23" s="124"/>
    </row>
    <row r="24" spans="1:10" ht="15">
      <c r="A24" s="112">
        <v>21</v>
      </c>
      <c r="B24" s="177" t="s">
        <v>158</v>
      </c>
      <c r="C24" s="116" t="s">
        <v>315</v>
      </c>
      <c r="D24" s="120" t="s">
        <v>447</v>
      </c>
      <c r="E24" s="121">
        <f t="shared" si="0"/>
        <v>116.37</v>
      </c>
      <c r="F24" s="130">
        <f>'darb.(a..ž) ''08'!D86</f>
        <v>13.69</v>
      </c>
      <c r="G24" s="123">
        <v>15</v>
      </c>
      <c r="H24" s="122">
        <v>87.68</v>
      </c>
      <c r="I24" s="124">
        <v>12.5</v>
      </c>
      <c r="J24" s="124">
        <v>11</v>
      </c>
    </row>
    <row r="25" spans="1:10" ht="15">
      <c r="A25" s="112">
        <v>22</v>
      </c>
      <c r="B25" s="177" t="s">
        <v>401</v>
      </c>
      <c r="C25" s="116" t="s">
        <v>317</v>
      </c>
      <c r="D25" s="120" t="s">
        <v>446</v>
      </c>
      <c r="E25" s="121">
        <f t="shared" si="0"/>
        <v>115.97</v>
      </c>
      <c r="F25" s="128"/>
      <c r="G25" s="123">
        <v>71.53</v>
      </c>
      <c r="H25" s="122">
        <v>44.44</v>
      </c>
      <c r="I25" s="124">
        <v>6</v>
      </c>
      <c r="J25" s="124">
        <v>10</v>
      </c>
    </row>
    <row r="26" spans="1:10" ht="15">
      <c r="A26" s="112">
        <v>23</v>
      </c>
      <c r="B26" s="177" t="s">
        <v>380</v>
      </c>
      <c r="C26" s="116" t="s">
        <v>317</v>
      </c>
      <c r="D26" s="120" t="s">
        <v>155</v>
      </c>
      <c r="E26" s="121">
        <f t="shared" si="0"/>
        <v>112.60499999999999</v>
      </c>
      <c r="F26" s="122">
        <f>'darb.(a..ž) ''08'!D57</f>
        <v>34.57</v>
      </c>
      <c r="G26" s="123">
        <v>51</v>
      </c>
      <c r="H26" s="122">
        <v>27.035</v>
      </c>
      <c r="I26" s="124">
        <v>47.845</v>
      </c>
      <c r="J26" s="124">
        <v>1.5</v>
      </c>
    </row>
    <row r="27" spans="1:10" ht="15">
      <c r="A27" s="112">
        <v>24</v>
      </c>
      <c r="B27" s="177" t="s">
        <v>391</v>
      </c>
      <c r="C27" s="116" t="s">
        <v>315</v>
      </c>
      <c r="D27" s="120" t="s">
        <v>449</v>
      </c>
      <c r="E27" s="121">
        <f t="shared" si="0"/>
        <v>103.50036301497968</v>
      </c>
      <c r="F27" s="122">
        <f>'darb.(a..ž) ''08'!D77</f>
        <v>42.05036301497968</v>
      </c>
      <c r="G27" s="123">
        <v>45.31</v>
      </c>
      <c r="H27" s="122">
        <v>16.14</v>
      </c>
      <c r="I27" s="124">
        <v>39.88</v>
      </c>
      <c r="J27" s="124">
        <v>12.333</v>
      </c>
    </row>
    <row r="28" spans="1:10" ht="15">
      <c r="A28" s="112">
        <v>25</v>
      </c>
      <c r="B28" s="177" t="s">
        <v>382</v>
      </c>
      <c r="C28" s="116" t="s">
        <v>315</v>
      </c>
      <c r="D28" s="120" t="s">
        <v>449</v>
      </c>
      <c r="E28" s="121">
        <f t="shared" si="0"/>
        <v>96.57999999999998</v>
      </c>
      <c r="F28" s="122">
        <f>'darb.(a..ž) ''08'!D61</f>
        <v>12.6</v>
      </c>
      <c r="G28" s="123">
        <v>35</v>
      </c>
      <c r="H28" s="122">
        <v>48.98</v>
      </c>
      <c r="I28" s="124">
        <v>6</v>
      </c>
      <c r="J28" s="124">
        <v>5</v>
      </c>
    </row>
    <row r="29" spans="1:10" ht="15">
      <c r="A29" s="112">
        <v>26</v>
      </c>
      <c r="B29" s="129" t="s">
        <v>14</v>
      </c>
      <c r="C29" s="116" t="s">
        <v>315</v>
      </c>
      <c r="D29" s="120" t="s">
        <v>155</v>
      </c>
      <c r="E29" s="121">
        <f t="shared" si="0"/>
        <v>95.93</v>
      </c>
      <c r="F29" s="122">
        <f>'darb.(a..ž) ''08'!D24</f>
        <v>48.4</v>
      </c>
      <c r="G29" s="123">
        <v>41.53</v>
      </c>
      <c r="H29" s="122">
        <v>6</v>
      </c>
      <c r="I29" s="124">
        <v>49.32</v>
      </c>
      <c r="J29" s="124"/>
    </row>
    <row r="30" spans="1:10" ht="15">
      <c r="A30" s="112">
        <v>27</v>
      </c>
      <c r="B30" s="177" t="s">
        <v>389</v>
      </c>
      <c r="C30" s="116" t="s">
        <v>317</v>
      </c>
      <c r="D30" s="120" t="s">
        <v>448</v>
      </c>
      <c r="E30" s="121">
        <f t="shared" si="0"/>
        <v>93.94072602995936</v>
      </c>
      <c r="F30" s="122">
        <f>'darb.(a..ž) ''08'!D72</f>
        <v>50.50072602995936</v>
      </c>
      <c r="G30" s="123">
        <v>5</v>
      </c>
      <c r="H30" s="122">
        <v>38.44</v>
      </c>
      <c r="I30" s="124">
        <v>51.82</v>
      </c>
      <c r="J30" s="124">
        <v>1</v>
      </c>
    </row>
    <row r="31" spans="1:10" ht="15">
      <c r="A31" s="112">
        <v>28</v>
      </c>
      <c r="B31" s="179" t="s">
        <v>115</v>
      </c>
      <c r="C31" s="116" t="s">
        <v>315</v>
      </c>
      <c r="D31" s="120" t="s">
        <v>491</v>
      </c>
      <c r="E31" s="121">
        <f t="shared" si="0"/>
        <v>85.05336301497968</v>
      </c>
      <c r="F31" s="122">
        <f>'darb.(a..ž) ''08'!D79</f>
        <v>50.640363014979684</v>
      </c>
      <c r="G31" s="123">
        <v>27.08</v>
      </c>
      <c r="H31" s="122">
        <v>7.333</v>
      </c>
      <c r="I31" s="124">
        <v>32.095</v>
      </c>
      <c r="J31" s="124">
        <v>1.777</v>
      </c>
    </row>
    <row r="32" spans="1:10" ht="15">
      <c r="A32" s="112">
        <v>29</v>
      </c>
      <c r="B32" s="177" t="s">
        <v>435</v>
      </c>
      <c r="C32" s="116" t="s">
        <v>317</v>
      </c>
      <c r="D32" s="120" t="s">
        <v>487</v>
      </c>
      <c r="E32" s="121">
        <f t="shared" si="0"/>
        <v>83.08</v>
      </c>
      <c r="F32" s="122">
        <f>'darb.(a..ž) ''08'!D6</f>
        <v>53.17</v>
      </c>
      <c r="G32" s="123">
        <v>23.91</v>
      </c>
      <c r="H32" s="122">
        <v>6</v>
      </c>
      <c r="I32" s="124"/>
      <c r="J32" s="124"/>
    </row>
    <row r="33" spans="1:10" ht="15">
      <c r="A33" s="112">
        <v>30</v>
      </c>
      <c r="B33" s="180" t="s">
        <v>25</v>
      </c>
      <c r="C33" s="116" t="s">
        <v>318</v>
      </c>
      <c r="D33" s="120" t="s">
        <v>155</v>
      </c>
      <c r="E33" s="121">
        <f t="shared" si="0"/>
        <v>81.86</v>
      </c>
      <c r="F33" s="122">
        <v>4.9</v>
      </c>
      <c r="G33" s="123">
        <v>69.46</v>
      </c>
      <c r="H33" s="122">
        <v>7.5</v>
      </c>
      <c r="I33" s="124">
        <v>7.5</v>
      </c>
      <c r="J33" s="124">
        <v>1</v>
      </c>
    </row>
    <row r="34" spans="1:10" ht="15">
      <c r="A34" s="112">
        <v>31</v>
      </c>
      <c r="B34" s="177" t="s">
        <v>24</v>
      </c>
      <c r="C34" s="116" t="s">
        <v>315</v>
      </c>
      <c r="D34" s="120" t="s">
        <v>494</v>
      </c>
      <c r="E34" s="121">
        <f t="shared" si="0"/>
        <v>80.81518150748984</v>
      </c>
      <c r="F34" s="122">
        <f>'darb.(a..ž) ''08'!D10</f>
        <v>53.50518150748984</v>
      </c>
      <c r="G34" s="123">
        <v>27.31</v>
      </c>
      <c r="H34" s="122"/>
      <c r="I34" s="124"/>
      <c r="J34" s="124"/>
    </row>
    <row r="35" spans="1:10" ht="15">
      <c r="A35" s="112">
        <v>32</v>
      </c>
      <c r="B35" s="177" t="s">
        <v>36</v>
      </c>
      <c r="C35" s="116" t="s">
        <v>315</v>
      </c>
      <c r="D35" s="120" t="s">
        <v>487</v>
      </c>
      <c r="E35" s="121">
        <f t="shared" si="0"/>
        <v>75.03</v>
      </c>
      <c r="F35" s="122">
        <f>'darb.(a..ž) ''08'!D44</f>
        <v>32.2</v>
      </c>
      <c r="G35" s="123">
        <v>42.83</v>
      </c>
      <c r="H35" s="122"/>
      <c r="I35" s="124">
        <v>10</v>
      </c>
      <c r="J35" s="124">
        <v>1</v>
      </c>
    </row>
    <row r="36" spans="1:10" ht="15">
      <c r="A36" s="112">
        <v>33</v>
      </c>
      <c r="B36" s="177" t="s">
        <v>395</v>
      </c>
      <c r="C36" s="116" t="s">
        <v>315</v>
      </c>
      <c r="D36" s="120" t="s">
        <v>491</v>
      </c>
      <c r="E36" s="121">
        <f aca="true" t="shared" si="1" ref="E36:E67">H36+G36+F36</f>
        <v>69.86108904493905</v>
      </c>
      <c r="F36" s="122">
        <f>'darb.(a..ž) ''08'!D88</f>
        <v>3.1510890449390443</v>
      </c>
      <c r="G36" s="123">
        <v>61.21</v>
      </c>
      <c r="H36" s="122">
        <v>5.5</v>
      </c>
      <c r="I36" s="124">
        <v>30.6</v>
      </c>
      <c r="J36" s="124">
        <v>0.998</v>
      </c>
    </row>
    <row r="37" spans="1:10" ht="15">
      <c r="A37" s="112">
        <v>34</v>
      </c>
      <c r="B37" s="177" t="s">
        <v>209</v>
      </c>
      <c r="C37" s="116" t="s">
        <v>317</v>
      </c>
      <c r="D37" s="120" t="s">
        <v>447</v>
      </c>
      <c r="E37" s="121">
        <f t="shared" si="1"/>
        <v>68.10784945505246</v>
      </c>
      <c r="F37" s="122">
        <f>'darb.(a..ž) ''08'!D45</f>
        <v>2.4578494550524543</v>
      </c>
      <c r="G37" s="123">
        <v>14.07</v>
      </c>
      <c r="H37" s="122">
        <v>51.58</v>
      </c>
      <c r="I37" s="124">
        <v>3.75</v>
      </c>
      <c r="J37" s="124">
        <v>6.25</v>
      </c>
    </row>
    <row r="38" spans="1:10" ht="15">
      <c r="A38" s="112">
        <v>35</v>
      </c>
      <c r="B38" s="177" t="s">
        <v>35</v>
      </c>
      <c r="C38" s="116" t="s">
        <v>317</v>
      </c>
      <c r="D38" s="120" t="s">
        <v>449</v>
      </c>
      <c r="E38" s="121">
        <f t="shared" si="1"/>
        <v>67.63036301497968</v>
      </c>
      <c r="F38" s="122">
        <f>'darb.(a..ž) ''08'!D41</f>
        <v>1.0503630149796814</v>
      </c>
      <c r="G38" s="123">
        <v>66.58</v>
      </c>
      <c r="H38" s="122"/>
      <c r="I38" s="124">
        <v>33.66</v>
      </c>
      <c r="J38" s="124">
        <v>1</v>
      </c>
    </row>
    <row r="39" spans="1:10" ht="15">
      <c r="A39" s="112">
        <v>36</v>
      </c>
      <c r="B39" s="129" t="s">
        <v>399</v>
      </c>
      <c r="C39" s="116" t="s">
        <v>319</v>
      </c>
      <c r="D39" s="120" t="s">
        <v>449</v>
      </c>
      <c r="E39" s="121">
        <f t="shared" si="1"/>
        <v>66.94</v>
      </c>
      <c r="F39" s="128"/>
      <c r="G39" s="123">
        <v>66.94</v>
      </c>
      <c r="H39" s="122"/>
      <c r="I39" s="124"/>
      <c r="J39" s="124"/>
    </row>
    <row r="40" spans="1:10" ht="15">
      <c r="A40" s="112">
        <v>37</v>
      </c>
      <c r="B40" s="177" t="s">
        <v>400</v>
      </c>
      <c r="C40" s="116" t="s">
        <v>318</v>
      </c>
      <c r="D40" s="120" t="s">
        <v>447</v>
      </c>
      <c r="E40" s="121">
        <f t="shared" si="1"/>
        <v>65.36</v>
      </c>
      <c r="F40" s="128"/>
      <c r="G40" s="123">
        <v>25.33</v>
      </c>
      <c r="H40" s="122">
        <v>40.03</v>
      </c>
      <c r="I40" s="124">
        <v>52.29</v>
      </c>
      <c r="J40" s="124"/>
    </row>
    <row r="41" spans="1:10" ht="15">
      <c r="A41" s="112">
        <v>38</v>
      </c>
      <c r="B41" s="178" t="s">
        <v>348</v>
      </c>
      <c r="C41" s="116" t="s">
        <v>315</v>
      </c>
      <c r="D41" s="127" t="s">
        <v>489</v>
      </c>
      <c r="E41" s="121">
        <f t="shared" si="1"/>
        <v>65.24</v>
      </c>
      <c r="F41" s="122">
        <f>'darb.(a..ž) ''08'!D47</f>
        <v>65.24</v>
      </c>
      <c r="G41" s="128"/>
      <c r="H41" s="128"/>
      <c r="I41" s="112"/>
      <c r="J41" s="112"/>
    </row>
    <row r="42" spans="1:10" ht="15">
      <c r="A42" s="112">
        <v>39</v>
      </c>
      <c r="B42" s="177" t="s">
        <v>38</v>
      </c>
      <c r="C42" s="116" t="s">
        <v>315</v>
      </c>
      <c r="D42" s="120" t="s">
        <v>449</v>
      </c>
      <c r="E42" s="121">
        <f t="shared" si="1"/>
        <v>61.58</v>
      </c>
      <c r="F42" s="122">
        <f>'darb.(a..ž) ''08'!D53</f>
        <v>4.46</v>
      </c>
      <c r="G42" s="123">
        <v>57.12</v>
      </c>
      <c r="H42" s="122"/>
      <c r="I42" s="124"/>
      <c r="J42" s="124"/>
    </row>
    <row r="43" spans="1:10" ht="15">
      <c r="A43" s="112">
        <v>40</v>
      </c>
      <c r="B43" s="177" t="s">
        <v>390</v>
      </c>
      <c r="C43" s="116" t="s">
        <v>315</v>
      </c>
      <c r="D43" s="131" t="s">
        <v>487</v>
      </c>
      <c r="E43" s="121">
        <f t="shared" si="1"/>
        <v>60.885000000000005</v>
      </c>
      <c r="F43" s="128"/>
      <c r="G43" s="123">
        <v>23.19</v>
      </c>
      <c r="H43" s="122">
        <v>37.695</v>
      </c>
      <c r="I43" s="124"/>
      <c r="J43" s="124"/>
    </row>
    <row r="44" spans="1:10" ht="15">
      <c r="A44" s="112">
        <v>41</v>
      </c>
      <c r="B44" s="177" t="s">
        <v>8</v>
      </c>
      <c r="C44" s="116" t="s">
        <v>317</v>
      </c>
      <c r="D44" s="120" t="s">
        <v>446</v>
      </c>
      <c r="E44" s="121">
        <f t="shared" si="1"/>
        <v>60.25072602995937</v>
      </c>
      <c r="F44" s="122">
        <f>'darb.(a..ž) ''08'!D4</f>
        <v>8.400726029959362</v>
      </c>
      <c r="G44" s="123">
        <v>46.85</v>
      </c>
      <c r="H44" s="122">
        <v>5</v>
      </c>
      <c r="I44" s="124">
        <v>11</v>
      </c>
      <c r="J44" s="124">
        <v>5</v>
      </c>
    </row>
    <row r="45" spans="1:10" ht="15">
      <c r="A45" s="112">
        <v>42</v>
      </c>
      <c r="B45" s="177" t="s">
        <v>44</v>
      </c>
      <c r="C45" s="116" t="s">
        <v>317</v>
      </c>
      <c r="D45" s="120" t="s">
        <v>487</v>
      </c>
      <c r="E45" s="121">
        <f t="shared" si="1"/>
        <v>60</v>
      </c>
      <c r="F45" s="128"/>
      <c r="G45" s="123">
        <v>60</v>
      </c>
      <c r="H45" s="122"/>
      <c r="I45" s="124"/>
      <c r="J45" s="124">
        <v>15</v>
      </c>
    </row>
    <row r="46" spans="1:10" ht="15">
      <c r="A46" s="112">
        <v>43</v>
      </c>
      <c r="B46" s="179" t="s">
        <v>168</v>
      </c>
      <c r="C46" s="116" t="s">
        <v>315</v>
      </c>
      <c r="D46" s="120" t="s">
        <v>449</v>
      </c>
      <c r="E46" s="121">
        <f t="shared" si="1"/>
        <v>57.29</v>
      </c>
      <c r="F46" s="122">
        <f>'darb.(a..ž) ''08'!D82</f>
        <v>32.89</v>
      </c>
      <c r="G46" s="123">
        <v>18.4</v>
      </c>
      <c r="H46" s="122">
        <v>6</v>
      </c>
      <c r="I46" s="124">
        <v>9</v>
      </c>
      <c r="J46" s="124">
        <v>5</v>
      </c>
    </row>
    <row r="47" spans="1:10" ht="15">
      <c r="A47" s="112">
        <v>44</v>
      </c>
      <c r="B47" s="129" t="s">
        <v>433</v>
      </c>
      <c r="C47" s="116" t="s">
        <v>317</v>
      </c>
      <c r="D47" s="120" t="s">
        <v>448</v>
      </c>
      <c r="E47" s="121">
        <f t="shared" si="1"/>
        <v>56.47</v>
      </c>
      <c r="F47" s="122">
        <f>'darb.(a..ž) ''08'!D49</f>
        <v>24.2</v>
      </c>
      <c r="G47" s="123">
        <v>23.27</v>
      </c>
      <c r="H47" s="122">
        <v>9</v>
      </c>
      <c r="I47" s="124">
        <v>5</v>
      </c>
      <c r="J47" s="124">
        <v>5.5</v>
      </c>
    </row>
    <row r="48" spans="1:10" ht="15">
      <c r="A48" s="112">
        <v>45</v>
      </c>
      <c r="B48" s="177" t="s">
        <v>471</v>
      </c>
      <c r="C48" s="116" t="s">
        <v>322</v>
      </c>
      <c r="D48" s="120" t="s">
        <v>447</v>
      </c>
      <c r="E48" s="121">
        <f t="shared" si="1"/>
        <v>54.35097112883206</v>
      </c>
      <c r="F48" s="122">
        <f>'darb.(a..ž) ''08'!D54</f>
        <v>4.545971128832061</v>
      </c>
      <c r="G48" s="123">
        <v>27.77</v>
      </c>
      <c r="H48" s="122">
        <v>22.035</v>
      </c>
      <c r="I48" s="124">
        <v>1.25</v>
      </c>
      <c r="J48" s="124">
        <v>1.75</v>
      </c>
    </row>
    <row r="49" spans="1:10" ht="15">
      <c r="A49" s="112">
        <v>46</v>
      </c>
      <c r="B49" s="177" t="s">
        <v>484</v>
      </c>
      <c r="C49" s="116" t="s">
        <v>315</v>
      </c>
      <c r="D49" s="120" t="s">
        <v>449</v>
      </c>
      <c r="E49" s="121">
        <f t="shared" si="1"/>
        <v>53.9</v>
      </c>
      <c r="F49" s="122">
        <f>'darb.(a..ž) ''08'!D73</f>
        <v>2.23</v>
      </c>
      <c r="G49" s="123">
        <v>50.17</v>
      </c>
      <c r="H49" s="122">
        <v>1.5</v>
      </c>
      <c r="I49" s="124">
        <v>41.237</v>
      </c>
      <c r="J49" s="124">
        <v>16.67</v>
      </c>
    </row>
    <row r="50" spans="1:10" ht="15">
      <c r="A50" s="112">
        <v>47</v>
      </c>
      <c r="B50" s="177" t="s">
        <v>387</v>
      </c>
      <c r="C50" s="116" t="s">
        <v>315</v>
      </c>
      <c r="D50" s="120" t="s">
        <v>446</v>
      </c>
      <c r="E50" s="121">
        <f t="shared" si="1"/>
        <v>53.800726029959364</v>
      </c>
      <c r="F50" s="122">
        <f>'darb.(a..ž) ''08'!D69</f>
        <v>26.300726029959364</v>
      </c>
      <c r="G50" s="123">
        <v>2.5</v>
      </c>
      <c r="H50" s="122">
        <v>25</v>
      </c>
      <c r="I50" s="124">
        <v>8.5</v>
      </c>
      <c r="J50" s="124">
        <v>6.5</v>
      </c>
    </row>
    <row r="51" spans="1:10" ht="15">
      <c r="A51" s="112">
        <v>48</v>
      </c>
      <c r="B51" s="177" t="s">
        <v>164</v>
      </c>
      <c r="C51" s="116" t="s">
        <v>318</v>
      </c>
      <c r="D51" s="120" t="s">
        <v>447</v>
      </c>
      <c r="E51" s="121">
        <f t="shared" si="1"/>
        <v>52.59036301497968</v>
      </c>
      <c r="F51" s="122">
        <f>'darb.(a..ž) ''08'!D56</f>
        <v>1.0503630149796814</v>
      </c>
      <c r="G51" s="123">
        <v>4</v>
      </c>
      <c r="H51" s="122">
        <v>47.54</v>
      </c>
      <c r="I51" s="124">
        <v>7.5</v>
      </c>
      <c r="J51" s="124">
        <v>1</v>
      </c>
    </row>
    <row r="52" spans="1:10" ht="15">
      <c r="A52" s="112">
        <v>49</v>
      </c>
      <c r="B52" s="177" t="s">
        <v>169</v>
      </c>
      <c r="C52" s="132" t="s">
        <v>315</v>
      </c>
      <c r="D52" s="120" t="s">
        <v>487</v>
      </c>
      <c r="E52" s="121">
        <f t="shared" si="1"/>
        <v>52.54712342509308</v>
      </c>
      <c r="F52" s="122">
        <f>'darb.(a..ž) ''08'!D48</f>
        <v>7.947123425093092</v>
      </c>
      <c r="G52" s="123">
        <v>35.94</v>
      </c>
      <c r="H52" s="122">
        <v>8.66</v>
      </c>
      <c r="I52" s="124">
        <v>16.805</v>
      </c>
      <c r="J52" s="124">
        <v>6.67</v>
      </c>
    </row>
    <row r="53" spans="1:10" ht="15">
      <c r="A53" s="112">
        <v>50</v>
      </c>
      <c r="B53" s="177" t="s">
        <v>464</v>
      </c>
      <c r="C53" s="116" t="s">
        <v>315</v>
      </c>
      <c r="D53" s="120" t="s">
        <v>449</v>
      </c>
      <c r="E53" s="121">
        <f t="shared" si="1"/>
        <v>51.145181507489845</v>
      </c>
      <c r="F53" s="122">
        <f>'darb.(a..ž) ''08'!D64</f>
        <v>15.37518150748984</v>
      </c>
      <c r="G53" s="123">
        <v>35.77</v>
      </c>
      <c r="H53" s="122"/>
      <c r="I53" s="124">
        <v>17.715</v>
      </c>
      <c r="J53" s="124">
        <v>7.5</v>
      </c>
    </row>
    <row r="54" spans="1:10" ht="15">
      <c r="A54" s="112">
        <v>51</v>
      </c>
      <c r="B54" s="179" t="s">
        <v>352</v>
      </c>
      <c r="C54" s="116" t="s">
        <v>317</v>
      </c>
      <c r="D54" s="120" t="s">
        <v>446</v>
      </c>
      <c r="E54" s="121">
        <f t="shared" si="1"/>
        <v>46.300726029959364</v>
      </c>
      <c r="F54" s="122">
        <f>'darb.(a..ž) ''08'!D68</f>
        <v>26.300726029959364</v>
      </c>
      <c r="G54" s="123"/>
      <c r="H54" s="122">
        <v>20</v>
      </c>
      <c r="I54" s="124">
        <v>2.5</v>
      </c>
      <c r="J54" s="124">
        <v>6.5</v>
      </c>
    </row>
    <row r="55" spans="1:10" ht="15">
      <c r="A55" s="112">
        <v>52</v>
      </c>
      <c r="B55" s="177" t="s">
        <v>11</v>
      </c>
      <c r="C55" s="116" t="s">
        <v>508</v>
      </c>
      <c r="D55" s="120" t="s">
        <v>447</v>
      </c>
      <c r="E55" s="121">
        <f t="shared" si="1"/>
        <v>45.55212342509309</v>
      </c>
      <c r="F55" s="122">
        <f>'darb.(a..ž) ''08'!D15</f>
        <v>0.35712342509309164</v>
      </c>
      <c r="G55" s="123">
        <v>20.91</v>
      </c>
      <c r="H55" s="122">
        <v>24.285</v>
      </c>
      <c r="I55" s="124">
        <v>4.575</v>
      </c>
      <c r="J55" s="124">
        <v>1.25</v>
      </c>
    </row>
    <row r="56" spans="1:10" ht="15">
      <c r="A56" s="112">
        <v>53</v>
      </c>
      <c r="B56" s="129" t="s">
        <v>120</v>
      </c>
      <c r="C56" s="116" t="s">
        <v>315</v>
      </c>
      <c r="D56" s="120" t="s">
        <v>491</v>
      </c>
      <c r="E56" s="121">
        <f t="shared" si="1"/>
        <v>43.325907537449204</v>
      </c>
      <c r="F56" s="122">
        <f>'darb.(a..ž) ''08'!D40</f>
        <v>2.6259075374492036</v>
      </c>
      <c r="G56" s="123">
        <v>22.58</v>
      </c>
      <c r="H56" s="122">
        <v>18.12</v>
      </c>
      <c r="I56" s="124"/>
      <c r="J56" s="124">
        <v>9.83</v>
      </c>
    </row>
    <row r="57" spans="1:10" ht="15">
      <c r="A57" s="112">
        <v>54</v>
      </c>
      <c r="B57" s="177" t="s">
        <v>215</v>
      </c>
      <c r="C57" s="129" t="s">
        <v>317</v>
      </c>
      <c r="D57" s="120" t="s">
        <v>449</v>
      </c>
      <c r="E57" s="121">
        <f t="shared" si="1"/>
        <v>43.20323958988659</v>
      </c>
      <c r="F57" s="122">
        <f>'darb.(a..ž) ''08'!D74</f>
        <v>0.6932395898865896</v>
      </c>
      <c r="G57" s="123">
        <v>38.34</v>
      </c>
      <c r="H57" s="122">
        <v>4.17</v>
      </c>
      <c r="I57" s="124">
        <v>2.5</v>
      </c>
      <c r="J57" s="124">
        <v>6</v>
      </c>
    </row>
    <row r="58" spans="1:10" ht="15">
      <c r="A58" s="112">
        <v>55</v>
      </c>
      <c r="B58" s="177" t="s">
        <v>45</v>
      </c>
      <c r="C58" s="116" t="s">
        <v>107</v>
      </c>
      <c r="D58" s="120" t="s">
        <v>487</v>
      </c>
      <c r="E58" s="121">
        <f t="shared" si="1"/>
        <v>42.785</v>
      </c>
      <c r="F58" s="128"/>
      <c r="G58" s="123">
        <v>10.09</v>
      </c>
      <c r="H58" s="122">
        <v>32.695</v>
      </c>
      <c r="I58" s="124"/>
      <c r="J58" s="124"/>
    </row>
    <row r="59" spans="1:10" ht="15">
      <c r="A59" s="112">
        <v>56</v>
      </c>
      <c r="B59" s="177" t="s">
        <v>27</v>
      </c>
      <c r="C59" s="116" t="s">
        <v>315</v>
      </c>
      <c r="D59" s="120" t="s">
        <v>449</v>
      </c>
      <c r="E59" s="121">
        <f t="shared" si="1"/>
        <v>42.519999999999996</v>
      </c>
      <c r="F59" s="122">
        <f>'darb.(a..ž) ''08'!D16</f>
        <v>3.15</v>
      </c>
      <c r="G59" s="123">
        <v>39.37</v>
      </c>
      <c r="H59" s="122"/>
      <c r="I59" s="124"/>
      <c r="J59" s="124">
        <v>1</v>
      </c>
    </row>
    <row r="60" spans="1:10" ht="15">
      <c r="A60" s="112">
        <v>57</v>
      </c>
      <c r="B60" s="177" t="s">
        <v>19</v>
      </c>
      <c r="C60" s="129" t="s">
        <v>317</v>
      </c>
      <c r="D60" s="120" t="s">
        <v>449</v>
      </c>
      <c r="E60" s="121">
        <f t="shared" si="1"/>
        <v>40.92518150748984</v>
      </c>
      <c r="F60" s="122">
        <f>'darb.(a..ž) ''08'!D32</f>
        <v>0.5251815074898407</v>
      </c>
      <c r="G60" s="123">
        <v>31.4</v>
      </c>
      <c r="H60" s="122">
        <v>9</v>
      </c>
      <c r="I60" s="124">
        <v>17.98</v>
      </c>
      <c r="J60" s="124">
        <v>2.5</v>
      </c>
    </row>
    <row r="61" spans="1:10" ht="15">
      <c r="A61" s="112">
        <v>58</v>
      </c>
      <c r="B61" s="177" t="s">
        <v>156</v>
      </c>
      <c r="C61" s="116" t="s">
        <v>317</v>
      </c>
      <c r="D61" s="120" t="s">
        <v>487</v>
      </c>
      <c r="E61" s="121">
        <f t="shared" si="1"/>
        <v>38.47518150748984</v>
      </c>
      <c r="F61" s="122">
        <f>'darb.(a..ž) ''08'!D93</f>
        <v>24.195181507489842</v>
      </c>
      <c r="G61" s="123">
        <v>14.28</v>
      </c>
      <c r="H61" s="122"/>
      <c r="I61" s="124">
        <v>3</v>
      </c>
      <c r="J61" s="124"/>
    </row>
    <row r="62" spans="1:10" ht="15">
      <c r="A62" s="112">
        <v>59</v>
      </c>
      <c r="B62" s="129" t="s">
        <v>386</v>
      </c>
      <c r="C62" s="116" t="s">
        <v>317</v>
      </c>
      <c r="D62" s="120" t="s">
        <v>449</v>
      </c>
      <c r="E62" s="121">
        <f t="shared" si="1"/>
        <v>38.44108904493904</v>
      </c>
      <c r="F62" s="122">
        <f>'darb.(a..ž) ''08'!D67</f>
        <v>3.1510890449390443</v>
      </c>
      <c r="G62" s="123">
        <v>35.29</v>
      </c>
      <c r="H62" s="122"/>
      <c r="I62" s="124">
        <v>27.16</v>
      </c>
      <c r="J62" s="124">
        <v>1.5</v>
      </c>
    </row>
    <row r="63" spans="1:10" ht="15">
      <c r="A63" s="112">
        <v>60</v>
      </c>
      <c r="B63" s="177" t="s">
        <v>170</v>
      </c>
      <c r="C63" s="116" t="s">
        <v>315</v>
      </c>
      <c r="D63" s="120" t="s">
        <v>487</v>
      </c>
      <c r="E63" s="121">
        <f t="shared" si="1"/>
        <v>38.22712342509309</v>
      </c>
      <c r="F63" s="122">
        <f>'darb.(a..ž) ''08'!D87</f>
        <v>7.947123425093092</v>
      </c>
      <c r="G63" s="123">
        <v>30.28</v>
      </c>
      <c r="H63" s="122"/>
      <c r="I63" s="124"/>
      <c r="J63" s="124"/>
    </row>
    <row r="64" spans="1:10" ht="15">
      <c r="A64" s="112">
        <v>61</v>
      </c>
      <c r="B64" s="129" t="s">
        <v>402</v>
      </c>
      <c r="C64" s="116" t="s">
        <v>315</v>
      </c>
      <c r="D64" s="120" t="s">
        <v>448</v>
      </c>
      <c r="E64" s="121">
        <f t="shared" si="1"/>
        <v>36.47</v>
      </c>
      <c r="F64" s="128"/>
      <c r="G64" s="123">
        <v>17.25</v>
      </c>
      <c r="H64" s="122">
        <v>19.22</v>
      </c>
      <c r="I64" s="124">
        <v>6</v>
      </c>
      <c r="J64" s="124"/>
    </row>
    <row r="65" spans="1:10" ht="15">
      <c r="A65" s="112">
        <v>62</v>
      </c>
      <c r="B65" s="177" t="s">
        <v>43</v>
      </c>
      <c r="C65" s="116" t="s">
        <v>318</v>
      </c>
      <c r="D65" s="120" t="s">
        <v>155</v>
      </c>
      <c r="E65" s="121">
        <f t="shared" si="1"/>
        <v>36.035</v>
      </c>
      <c r="F65" s="128"/>
      <c r="G65" s="123">
        <v>12</v>
      </c>
      <c r="H65" s="122">
        <v>24.035</v>
      </c>
      <c r="I65" s="124">
        <v>41.845</v>
      </c>
      <c r="J65" s="124">
        <v>0.5</v>
      </c>
    </row>
    <row r="66" spans="1:10" ht="15">
      <c r="A66" s="112">
        <v>63</v>
      </c>
      <c r="B66" s="129" t="s">
        <v>397</v>
      </c>
      <c r="C66" s="116" t="s">
        <v>322</v>
      </c>
      <c r="D66" s="120" t="s">
        <v>447</v>
      </c>
      <c r="E66" s="121">
        <f t="shared" si="1"/>
        <v>33.07647917977318</v>
      </c>
      <c r="F66" s="122">
        <f>'darb.(a..ž) ''08'!D92</f>
        <v>15.076479179773179</v>
      </c>
      <c r="G66" s="123">
        <v>15</v>
      </c>
      <c r="H66" s="122">
        <v>3</v>
      </c>
      <c r="I66" s="124">
        <v>12.5</v>
      </c>
      <c r="J66" s="124"/>
    </row>
    <row r="67" spans="1:10" ht="15">
      <c r="A67" s="112">
        <v>64</v>
      </c>
      <c r="B67" s="129" t="s">
        <v>172</v>
      </c>
      <c r="C67" s="116" t="s">
        <v>318</v>
      </c>
      <c r="D67" s="120" t="s">
        <v>494</v>
      </c>
      <c r="E67" s="121">
        <f t="shared" si="1"/>
        <v>30.32736301497968</v>
      </c>
      <c r="F67" s="122">
        <f>'darb.(a..ž) ''08'!D55</f>
        <v>7.660363014979682</v>
      </c>
      <c r="G67" s="123">
        <v>15</v>
      </c>
      <c r="H67" s="122">
        <v>7.667</v>
      </c>
      <c r="I67" s="124">
        <v>2.5</v>
      </c>
      <c r="J67" s="124"/>
    </row>
    <row r="68" spans="1:10" ht="15">
      <c r="A68" s="112">
        <v>65</v>
      </c>
      <c r="B68" s="177" t="s">
        <v>46</v>
      </c>
      <c r="C68" s="116" t="s">
        <v>105</v>
      </c>
      <c r="D68" s="120" t="s">
        <v>489</v>
      </c>
      <c r="E68" s="121">
        <f aca="true" t="shared" si="2" ref="E68:E99">H68+G68+F68</f>
        <v>30</v>
      </c>
      <c r="F68" s="128"/>
      <c r="G68" s="123">
        <v>30</v>
      </c>
      <c r="H68" s="122"/>
      <c r="I68" s="124">
        <v>20.09</v>
      </c>
      <c r="J68" s="124"/>
    </row>
    <row r="69" spans="1:10" ht="15">
      <c r="A69" s="112">
        <v>66</v>
      </c>
      <c r="B69" s="177" t="s">
        <v>47</v>
      </c>
      <c r="C69" s="116" t="s">
        <v>108</v>
      </c>
      <c r="D69" s="125" t="s">
        <v>615</v>
      </c>
      <c r="E69" s="121">
        <f t="shared" si="2"/>
        <v>29.5</v>
      </c>
      <c r="F69" s="128"/>
      <c r="G69" s="123">
        <v>25.5</v>
      </c>
      <c r="H69" s="122">
        <v>4</v>
      </c>
      <c r="I69" s="124"/>
      <c r="J69" s="124">
        <v>2.5</v>
      </c>
    </row>
    <row r="70" spans="1:10" ht="15">
      <c r="A70" s="112">
        <v>67</v>
      </c>
      <c r="B70" s="177" t="s">
        <v>26</v>
      </c>
      <c r="C70" s="116" t="s">
        <v>318</v>
      </c>
      <c r="D70" s="125" t="s">
        <v>494</v>
      </c>
      <c r="E70" s="121">
        <f t="shared" si="2"/>
        <v>28.10072602995936</v>
      </c>
      <c r="F70" s="122">
        <f>'darb.(a..ž) ''08'!D12</f>
        <v>2.100726029959363</v>
      </c>
      <c r="G70" s="123">
        <v>6</v>
      </c>
      <c r="H70" s="122">
        <v>20</v>
      </c>
      <c r="I70" s="124"/>
      <c r="J70" s="124">
        <v>14</v>
      </c>
    </row>
    <row r="71" spans="1:10" ht="15">
      <c r="A71" s="112">
        <v>68</v>
      </c>
      <c r="B71" s="177" t="s">
        <v>429</v>
      </c>
      <c r="C71" s="116" t="s">
        <v>321</v>
      </c>
      <c r="D71" s="125" t="s">
        <v>615</v>
      </c>
      <c r="E71" s="121">
        <f t="shared" si="2"/>
        <v>27.5</v>
      </c>
      <c r="F71" s="122">
        <f>'darb.(a..ž) ''08'!D42</f>
        <v>25</v>
      </c>
      <c r="G71" s="123">
        <v>2.5</v>
      </c>
      <c r="H71" s="122"/>
      <c r="I71" s="124"/>
      <c r="J71" s="124"/>
    </row>
    <row r="72" spans="1:10" ht="15">
      <c r="A72" s="112">
        <v>69</v>
      </c>
      <c r="B72" s="177" t="s">
        <v>48</v>
      </c>
      <c r="C72" s="116" t="s">
        <v>105</v>
      </c>
      <c r="D72" s="125" t="s">
        <v>448</v>
      </c>
      <c r="E72" s="121">
        <f t="shared" si="2"/>
        <v>27.235</v>
      </c>
      <c r="F72" s="128"/>
      <c r="G72" s="123">
        <v>20.77</v>
      </c>
      <c r="H72" s="122">
        <v>6.465</v>
      </c>
      <c r="I72" s="124"/>
      <c r="J72" s="124">
        <v>1.335</v>
      </c>
    </row>
    <row r="73" spans="1:10" ht="15">
      <c r="A73" s="112">
        <v>70</v>
      </c>
      <c r="B73" s="177" t="s">
        <v>180</v>
      </c>
      <c r="C73" s="116" t="s">
        <v>105</v>
      </c>
      <c r="D73" s="125" t="s">
        <v>615</v>
      </c>
      <c r="E73" s="121">
        <f t="shared" si="2"/>
        <v>27</v>
      </c>
      <c r="F73" s="122">
        <f>'darb.(a..ž) ''08'!D95</f>
        <v>20</v>
      </c>
      <c r="G73" s="123">
        <v>3</v>
      </c>
      <c r="H73" s="122">
        <v>4</v>
      </c>
      <c r="I73" s="124"/>
      <c r="J73" s="124"/>
    </row>
    <row r="74" spans="1:10" ht="15">
      <c r="A74" s="112">
        <v>71</v>
      </c>
      <c r="B74" s="179" t="s">
        <v>49</v>
      </c>
      <c r="C74" s="116" t="s">
        <v>321</v>
      </c>
      <c r="D74" s="131" t="s">
        <v>448</v>
      </c>
      <c r="E74" s="121">
        <f t="shared" si="2"/>
        <v>26.02</v>
      </c>
      <c r="F74" s="128"/>
      <c r="G74" s="123"/>
      <c r="H74" s="122">
        <v>26.02</v>
      </c>
      <c r="I74" s="124"/>
      <c r="J74" s="124"/>
    </row>
    <row r="75" spans="1:12" ht="15">
      <c r="A75" s="112">
        <v>72</v>
      </c>
      <c r="B75" s="177" t="s">
        <v>50</v>
      </c>
      <c r="C75" s="116" t="s">
        <v>321</v>
      </c>
      <c r="D75" s="125" t="s">
        <v>449</v>
      </c>
      <c r="E75" s="121">
        <f t="shared" si="2"/>
        <v>25.92</v>
      </c>
      <c r="F75" s="128"/>
      <c r="G75" s="123">
        <v>21.42</v>
      </c>
      <c r="H75" s="122">
        <v>4.5</v>
      </c>
      <c r="I75" s="124">
        <v>1.25</v>
      </c>
      <c r="J75" s="124">
        <v>0.833</v>
      </c>
      <c r="L75" s="174"/>
    </row>
    <row r="76" spans="1:10" ht="15">
      <c r="A76" s="112">
        <v>73</v>
      </c>
      <c r="B76" s="179" t="s">
        <v>553</v>
      </c>
      <c r="C76" s="116" t="s">
        <v>315</v>
      </c>
      <c r="D76" s="120" t="s">
        <v>448</v>
      </c>
      <c r="E76" s="121">
        <f t="shared" si="2"/>
        <v>25.809123425093095</v>
      </c>
      <c r="F76" s="122">
        <f>'darb.(a..ž) ''08'!D91</f>
        <v>0.35712342509309164</v>
      </c>
      <c r="G76" s="123"/>
      <c r="H76" s="122">
        <v>25.452</v>
      </c>
      <c r="I76" s="124"/>
      <c r="J76" s="124">
        <v>13.165</v>
      </c>
    </row>
    <row r="77" spans="1:10" ht="15">
      <c r="A77" s="112">
        <v>74</v>
      </c>
      <c r="B77" s="177" t="s">
        <v>51</v>
      </c>
      <c r="C77" s="116" t="s">
        <v>108</v>
      </c>
      <c r="D77" s="120" t="s">
        <v>615</v>
      </c>
      <c r="E77" s="121">
        <f t="shared" si="2"/>
        <v>25.67</v>
      </c>
      <c r="F77" s="128"/>
      <c r="G77" s="123">
        <v>24.67</v>
      </c>
      <c r="H77" s="122">
        <v>1</v>
      </c>
      <c r="I77" s="124"/>
      <c r="J77" s="124">
        <v>5.5</v>
      </c>
    </row>
    <row r="78" spans="1:10" ht="15">
      <c r="A78" s="112">
        <v>75</v>
      </c>
      <c r="B78" s="129" t="s">
        <v>52</v>
      </c>
      <c r="C78" s="116" t="s">
        <v>321</v>
      </c>
      <c r="D78" s="120" t="s">
        <v>155</v>
      </c>
      <c r="E78" s="121">
        <f t="shared" si="2"/>
        <v>25.33</v>
      </c>
      <c r="F78" s="128"/>
      <c r="G78" s="123">
        <v>25.33</v>
      </c>
      <c r="H78" s="122"/>
      <c r="I78" s="124"/>
      <c r="J78" s="124">
        <v>5</v>
      </c>
    </row>
    <row r="79" spans="1:10" ht="15">
      <c r="A79" s="112">
        <v>76</v>
      </c>
      <c r="B79" s="179" t="s">
        <v>66</v>
      </c>
      <c r="C79" s="113" t="s">
        <v>320</v>
      </c>
      <c r="D79" s="133" t="s">
        <v>494</v>
      </c>
      <c r="E79" s="121">
        <f t="shared" si="2"/>
        <v>24.22</v>
      </c>
      <c r="F79" s="128"/>
      <c r="G79" s="123"/>
      <c r="H79" s="122">
        <v>24.22</v>
      </c>
      <c r="I79" s="124">
        <v>35.66</v>
      </c>
      <c r="J79" s="124">
        <v>1.5</v>
      </c>
    </row>
    <row r="80" spans="1:10" ht="15">
      <c r="A80" s="112">
        <v>77</v>
      </c>
      <c r="B80" s="179" t="s">
        <v>37</v>
      </c>
      <c r="C80" s="116" t="s">
        <v>317</v>
      </c>
      <c r="D80" s="120" t="s">
        <v>448</v>
      </c>
      <c r="E80" s="121">
        <f t="shared" si="2"/>
        <v>24.2</v>
      </c>
      <c r="F80" s="122">
        <f>'darb.(a..ž) ''08'!D50</f>
        <v>24.2</v>
      </c>
      <c r="G80" s="123"/>
      <c r="H80" s="122"/>
      <c r="I80" s="124"/>
      <c r="J80" s="124">
        <v>5</v>
      </c>
    </row>
    <row r="81" spans="1:10" ht="15">
      <c r="A81" s="112">
        <v>78</v>
      </c>
      <c r="B81" s="129" t="s">
        <v>166</v>
      </c>
      <c r="C81" s="116" t="s">
        <v>321</v>
      </c>
      <c r="D81" s="120" t="s">
        <v>449</v>
      </c>
      <c r="E81" s="121">
        <f t="shared" si="2"/>
        <v>22.24072602995936</v>
      </c>
      <c r="F81" s="122">
        <f>'darb.(a..ž) ''08'!D70</f>
        <v>2.100726029959363</v>
      </c>
      <c r="G81" s="122">
        <v>20.14</v>
      </c>
      <c r="H81" s="122"/>
      <c r="I81" s="124"/>
      <c r="J81" s="124"/>
    </row>
    <row r="82" spans="1:10" ht="15">
      <c r="A82" s="112">
        <v>79</v>
      </c>
      <c r="B82" s="177" t="s">
        <v>53</v>
      </c>
      <c r="C82" s="116" t="s">
        <v>317</v>
      </c>
      <c r="D82" s="120" t="s">
        <v>494</v>
      </c>
      <c r="E82" s="121">
        <f t="shared" si="2"/>
        <v>21.67</v>
      </c>
      <c r="F82" s="128"/>
      <c r="G82" s="123">
        <v>13.17</v>
      </c>
      <c r="H82" s="122">
        <v>8.5</v>
      </c>
      <c r="I82" s="124">
        <v>10</v>
      </c>
      <c r="J82" s="124"/>
    </row>
    <row r="83" spans="1:10" ht="15">
      <c r="A83" s="112">
        <v>80</v>
      </c>
      <c r="B83" s="129" t="s">
        <v>54</v>
      </c>
      <c r="C83" s="132" t="s">
        <v>108</v>
      </c>
      <c r="D83" s="120" t="s">
        <v>448</v>
      </c>
      <c r="E83" s="121">
        <f t="shared" si="2"/>
        <v>21.47</v>
      </c>
      <c r="F83" s="128"/>
      <c r="G83" s="123">
        <v>2.25</v>
      </c>
      <c r="H83" s="122">
        <v>19.22</v>
      </c>
      <c r="I83" s="124"/>
      <c r="J83" s="124">
        <v>10</v>
      </c>
    </row>
    <row r="84" spans="1:10" ht="15">
      <c r="A84" s="112">
        <v>81</v>
      </c>
      <c r="B84" s="129" t="s">
        <v>10</v>
      </c>
      <c r="C84" s="116" t="s">
        <v>318</v>
      </c>
      <c r="D84" s="120" t="s">
        <v>155</v>
      </c>
      <c r="E84" s="121">
        <f t="shared" si="2"/>
        <v>21.008882083893013</v>
      </c>
      <c r="F84" s="122">
        <f>'darb.(a..ž) ''08'!D13</f>
        <v>1.3948820838930167</v>
      </c>
      <c r="G84" s="123">
        <v>12.28</v>
      </c>
      <c r="H84" s="122">
        <v>7.334</v>
      </c>
      <c r="I84" s="124">
        <v>4.167</v>
      </c>
      <c r="J84" s="124">
        <v>1</v>
      </c>
    </row>
    <row r="85" spans="1:10" ht="15">
      <c r="A85" s="112">
        <v>82</v>
      </c>
      <c r="B85" s="177" t="s">
        <v>55</v>
      </c>
      <c r="C85" s="116" t="s">
        <v>108</v>
      </c>
      <c r="D85" s="120" t="s">
        <v>449</v>
      </c>
      <c r="E85" s="121">
        <f t="shared" si="2"/>
        <v>20.09</v>
      </c>
      <c r="F85" s="128"/>
      <c r="G85" s="123">
        <v>20.09</v>
      </c>
      <c r="H85" s="122"/>
      <c r="I85" s="124">
        <v>5</v>
      </c>
      <c r="J85" s="124"/>
    </row>
    <row r="86" spans="1:10" ht="15">
      <c r="A86" s="112">
        <v>83</v>
      </c>
      <c r="B86" s="177" t="s">
        <v>472</v>
      </c>
      <c r="C86" s="113" t="s">
        <v>108</v>
      </c>
      <c r="D86" s="120" t="s">
        <v>494</v>
      </c>
      <c r="E86" s="121">
        <f t="shared" si="2"/>
        <v>19.60072602995936</v>
      </c>
      <c r="F86" s="122">
        <f>'darb.(a..ž) ''08'!D62</f>
        <v>2.100726029959363</v>
      </c>
      <c r="G86" s="123">
        <v>7.5</v>
      </c>
      <c r="H86" s="122">
        <v>10</v>
      </c>
      <c r="I86" s="124">
        <v>10</v>
      </c>
      <c r="J86" s="124">
        <v>2</v>
      </c>
    </row>
    <row r="87" spans="1:10" ht="15">
      <c r="A87" s="112">
        <v>84</v>
      </c>
      <c r="B87" s="177" t="s">
        <v>206</v>
      </c>
      <c r="C87" s="113" t="s">
        <v>321</v>
      </c>
      <c r="D87" s="120" t="s">
        <v>447</v>
      </c>
      <c r="E87" s="121">
        <f t="shared" si="2"/>
        <v>18.54613435805009</v>
      </c>
      <c r="F87" s="122">
        <f>'darb.(a..ž) ''08'!D30</f>
        <v>1.546134358050091</v>
      </c>
      <c r="G87" s="123">
        <v>17</v>
      </c>
      <c r="H87" s="122"/>
      <c r="I87" s="124"/>
      <c r="J87" s="124"/>
    </row>
    <row r="88" spans="1:10" ht="15">
      <c r="A88" s="112">
        <v>85</v>
      </c>
      <c r="B88" s="179" t="s">
        <v>42</v>
      </c>
      <c r="C88" s="116" t="s">
        <v>318</v>
      </c>
      <c r="D88" s="120" t="s">
        <v>449</v>
      </c>
      <c r="E88" s="121">
        <f t="shared" si="2"/>
        <v>18.4</v>
      </c>
      <c r="F88" s="128"/>
      <c r="G88" s="123">
        <v>18.4</v>
      </c>
      <c r="H88" s="122"/>
      <c r="I88" s="124">
        <v>3</v>
      </c>
      <c r="J88" s="124">
        <v>5</v>
      </c>
    </row>
    <row r="89" spans="1:10" ht="15">
      <c r="A89" s="112">
        <v>86</v>
      </c>
      <c r="B89" s="177" t="s">
        <v>463</v>
      </c>
      <c r="C89" s="116" t="s">
        <v>321</v>
      </c>
      <c r="D89" s="120" t="s">
        <v>494</v>
      </c>
      <c r="E89" s="121">
        <f t="shared" si="2"/>
        <v>18.327726029959365</v>
      </c>
      <c r="F89" s="122">
        <f>'darb.(a..ž) ''08'!D90</f>
        <v>2.100726029959363</v>
      </c>
      <c r="G89" s="123">
        <v>2.56</v>
      </c>
      <c r="H89" s="122">
        <v>13.667</v>
      </c>
      <c r="I89" s="124"/>
      <c r="J89" s="124"/>
    </row>
    <row r="90" spans="1:10" ht="15">
      <c r="A90" s="112">
        <v>87</v>
      </c>
      <c r="B90" s="177" t="s">
        <v>23</v>
      </c>
      <c r="C90" s="116" t="s">
        <v>601</v>
      </c>
      <c r="D90" s="120" t="s">
        <v>449</v>
      </c>
      <c r="E90" s="121">
        <f t="shared" si="2"/>
        <v>17.69036301497968</v>
      </c>
      <c r="F90" s="122">
        <f>'darb.(a..ž) ''08'!D8</f>
        <v>1.0503630149796814</v>
      </c>
      <c r="G90" s="123">
        <v>2.5</v>
      </c>
      <c r="H90" s="122">
        <v>14.14</v>
      </c>
      <c r="I90" s="124">
        <v>2.5</v>
      </c>
      <c r="J90" s="124">
        <v>1</v>
      </c>
    </row>
    <row r="91" spans="1:10" ht="15">
      <c r="A91" s="112">
        <v>88</v>
      </c>
      <c r="B91" s="177" t="s">
        <v>28</v>
      </c>
      <c r="C91" s="116" t="s">
        <v>321</v>
      </c>
      <c r="D91" s="120" t="s">
        <v>487</v>
      </c>
      <c r="E91" s="121">
        <f t="shared" si="2"/>
        <v>17.43</v>
      </c>
      <c r="F91" s="122">
        <f>'darb.(a..ž) ''08'!D17</f>
        <v>3.15</v>
      </c>
      <c r="G91" s="123">
        <v>14.28</v>
      </c>
      <c r="H91" s="122"/>
      <c r="I91" s="124">
        <v>3</v>
      </c>
      <c r="J91" s="124"/>
    </row>
    <row r="92" spans="1:10" ht="15">
      <c r="A92" s="112">
        <v>89</v>
      </c>
      <c r="B92" s="179" t="s">
        <v>34</v>
      </c>
      <c r="C92" s="113" t="s">
        <v>320</v>
      </c>
      <c r="D92" s="133" t="s">
        <v>448</v>
      </c>
      <c r="E92" s="121">
        <f t="shared" si="2"/>
        <v>17.3</v>
      </c>
      <c r="F92" s="122">
        <f>'darb.(a..ž) ''08'!D38</f>
        <v>6.3</v>
      </c>
      <c r="G92" s="123">
        <v>5</v>
      </c>
      <c r="H92" s="122">
        <v>6</v>
      </c>
      <c r="I92" s="124"/>
      <c r="J92" s="124"/>
    </row>
    <row r="93" spans="1:10" ht="15">
      <c r="A93" s="112">
        <v>90</v>
      </c>
      <c r="B93" s="177" t="s">
        <v>383</v>
      </c>
      <c r="C93" s="116" t="s">
        <v>318</v>
      </c>
      <c r="D93" s="125" t="s">
        <v>494</v>
      </c>
      <c r="E93" s="121">
        <f t="shared" si="2"/>
        <v>17.10072602995936</v>
      </c>
      <c r="F93" s="122">
        <f>'darb.(a..ž) ''08'!D63</f>
        <v>2.100726029959363</v>
      </c>
      <c r="G93" s="123">
        <v>10</v>
      </c>
      <c r="H93" s="122">
        <v>5</v>
      </c>
      <c r="I93" s="124">
        <v>7.5</v>
      </c>
      <c r="J93" s="124">
        <v>10</v>
      </c>
    </row>
    <row r="94" spans="1:10" ht="15">
      <c r="A94" s="112">
        <v>91</v>
      </c>
      <c r="B94" s="177" t="s">
        <v>594</v>
      </c>
      <c r="C94" s="175" t="s">
        <v>108</v>
      </c>
      <c r="D94" s="134" t="s">
        <v>446</v>
      </c>
      <c r="E94" s="121">
        <f t="shared" si="2"/>
        <v>16.55</v>
      </c>
      <c r="F94" s="128"/>
      <c r="G94" s="123">
        <v>16.55</v>
      </c>
      <c r="H94" s="122"/>
      <c r="I94" s="124"/>
      <c r="J94" s="124">
        <v>1</v>
      </c>
    </row>
    <row r="95" spans="1:10" ht="15">
      <c r="A95" s="112">
        <v>92</v>
      </c>
      <c r="B95" s="179" t="s">
        <v>593</v>
      </c>
      <c r="C95" s="175" t="s">
        <v>106</v>
      </c>
      <c r="D95" s="134" t="s">
        <v>446</v>
      </c>
      <c r="E95" s="121">
        <f t="shared" si="2"/>
        <v>15.77</v>
      </c>
      <c r="F95" s="128"/>
      <c r="G95" s="123">
        <v>15.77</v>
      </c>
      <c r="H95" s="122"/>
      <c r="I95" s="124"/>
      <c r="J95" s="124"/>
    </row>
    <row r="96" spans="1:10" ht="15">
      <c r="A96" s="112">
        <v>93</v>
      </c>
      <c r="B96" s="177" t="s">
        <v>56</v>
      </c>
      <c r="C96" s="116" t="s">
        <v>321</v>
      </c>
      <c r="D96" s="125" t="s">
        <v>494</v>
      </c>
      <c r="E96" s="121">
        <f t="shared" si="2"/>
        <v>15.67</v>
      </c>
      <c r="F96" s="122"/>
      <c r="G96" s="123">
        <v>7.17</v>
      </c>
      <c r="H96" s="122">
        <v>8.5</v>
      </c>
      <c r="I96" s="124">
        <v>2.5</v>
      </c>
      <c r="J96" s="124"/>
    </row>
    <row r="97" spans="1:10" ht="15">
      <c r="A97" s="112">
        <v>94</v>
      </c>
      <c r="B97" s="177" t="s">
        <v>427</v>
      </c>
      <c r="C97" s="113" t="s">
        <v>601</v>
      </c>
      <c r="D97" s="125" t="s">
        <v>615</v>
      </c>
      <c r="E97" s="121">
        <f t="shared" si="2"/>
        <v>15.5</v>
      </c>
      <c r="F97" s="122">
        <f>'darb.(a..ž) ''08'!D98</f>
        <v>12.5</v>
      </c>
      <c r="G97" s="123">
        <v>3</v>
      </c>
      <c r="H97" s="122"/>
      <c r="I97" s="124"/>
      <c r="J97" s="124"/>
    </row>
    <row r="98" spans="1:10" ht="15">
      <c r="A98" s="112">
        <v>95</v>
      </c>
      <c r="B98" s="177" t="s">
        <v>384</v>
      </c>
      <c r="C98" s="116" t="s">
        <v>320</v>
      </c>
      <c r="D98" s="120" t="s">
        <v>447</v>
      </c>
      <c r="E98" s="121">
        <f t="shared" si="2"/>
        <v>15.28518150748984</v>
      </c>
      <c r="F98" s="122">
        <f>'darb.(a..ž) ''08'!D65</f>
        <v>3.6751815074898406</v>
      </c>
      <c r="G98" s="123">
        <v>10.61</v>
      </c>
      <c r="H98" s="122">
        <v>1</v>
      </c>
      <c r="I98" s="124"/>
      <c r="J98" s="124"/>
    </row>
    <row r="99" spans="1:10" ht="15">
      <c r="A99" s="112">
        <v>96</v>
      </c>
      <c r="B99" s="179" t="s">
        <v>57</v>
      </c>
      <c r="C99" s="116" t="s">
        <v>317</v>
      </c>
      <c r="D99" s="120" t="s">
        <v>449</v>
      </c>
      <c r="E99" s="121">
        <f t="shared" si="2"/>
        <v>15.18</v>
      </c>
      <c r="F99" s="130">
        <f>'darb.(a..ž) ''08'!D9</f>
        <v>15.18</v>
      </c>
      <c r="G99" s="123"/>
      <c r="H99" s="122"/>
      <c r="I99" s="124">
        <v>43.07</v>
      </c>
      <c r="J99" s="124">
        <v>14.17</v>
      </c>
    </row>
    <row r="100" spans="1:10" ht="15">
      <c r="A100" s="112">
        <v>97</v>
      </c>
      <c r="B100" s="179" t="s">
        <v>381</v>
      </c>
      <c r="C100" s="116" t="s">
        <v>315</v>
      </c>
      <c r="D100" s="120" t="s">
        <v>487</v>
      </c>
      <c r="E100" s="121">
        <f aca="true" t="shared" si="3" ref="E100:E131">H100+G100+F100</f>
        <v>14.53</v>
      </c>
      <c r="F100" s="122">
        <f>'darb.(a..ž) ''08'!D60</f>
        <v>8.53</v>
      </c>
      <c r="G100" s="123"/>
      <c r="H100" s="122">
        <v>6</v>
      </c>
      <c r="I100" s="124">
        <v>6</v>
      </c>
      <c r="J100" s="124">
        <v>4</v>
      </c>
    </row>
    <row r="101" spans="1:10" ht="15">
      <c r="A101" s="112">
        <v>98</v>
      </c>
      <c r="B101" s="177" t="s">
        <v>13</v>
      </c>
      <c r="C101" s="129" t="s">
        <v>315</v>
      </c>
      <c r="D101" s="120" t="s">
        <v>494</v>
      </c>
      <c r="E101" s="121">
        <f t="shared" si="3"/>
        <v>13.908089044939043</v>
      </c>
      <c r="F101" s="122">
        <f>'darb.(a..ž) ''08'!D22</f>
        <v>4.971089044939045</v>
      </c>
      <c r="G101" s="123">
        <v>1.27</v>
      </c>
      <c r="H101" s="122">
        <v>7.667</v>
      </c>
      <c r="I101" s="124">
        <v>10.5</v>
      </c>
      <c r="J101" s="124">
        <v>5.5</v>
      </c>
    </row>
    <row r="102" spans="1:10" ht="15">
      <c r="A102" s="112">
        <v>99</v>
      </c>
      <c r="B102" s="178" t="s">
        <v>398</v>
      </c>
      <c r="C102" s="116" t="s">
        <v>321</v>
      </c>
      <c r="D102" s="131" t="s">
        <v>449</v>
      </c>
      <c r="E102" s="121">
        <f t="shared" si="3"/>
        <v>13.100726029959363</v>
      </c>
      <c r="F102" s="122">
        <f>'darb.(a..ž) ''08'!D94</f>
        <v>2.100726029959363</v>
      </c>
      <c r="G102" s="123"/>
      <c r="H102" s="122">
        <v>11</v>
      </c>
      <c r="I102" s="124"/>
      <c r="J102" s="124"/>
    </row>
    <row r="103" spans="1:10" ht="15">
      <c r="A103" s="112">
        <v>100</v>
      </c>
      <c r="B103" s="177" t="s">
        <v>21</v>
      </c>
      <c r="C103" s="116" t="s">
        <v>541</v>
      </c>
      <c r="D103" s="120" t="s">
        <v>447</v>
      </c>
      <c r="E103" s="121">
        <f t="shared" si="3"/>
        <v>11.427123425093091</v>
      </c>
      <c r="F103" s="122">
        <f>'darb.(a..ž) ''08'!D39</f>
        <v>0.35712342509309164</v>
      </c>
      <c r="G103" s="123">
        <v>7.07</v>
      </c>
      <c r="H103" s="122">
        <v>4</v>
      </c>
      <c r="I103" s="124"/>
      <c r="J103" s="124"/>
    </row>
    <row r="104" spans="1:10" ht="15">
      <c r="A104" s="112">
        <v>101</v>
      </c>
      <c r="B104" s="178" t="s">
        <v>67</v>
      </c>
      <c r="C104" s="116" t="s">
        <v>321</v>
      </c>
      <c r="D104" s="120" t="s">
        <v>494</v>
      </c>
      <c r="E104" s="121">
        <f t="shared" si="3"/>
        <v>11</v>
      </c>
      <c r="F104" s="128"/>
      <c r="G104" s="123"/>
      <c r="H104" s="122">
        <v>11</v>
      </c>
      <c r="I104" s="124">
        <v>15</v>
      </c>
      <c r="J104" s="124"/>
    </row>
    <row r="105" spans="1:10" ht="15">
      <c r="A105" s="112">
        <v>102</v>
      </c>
      <c r="B105" s="179" t="s">
        <v>388</v>
      </c>
      <c r="C105" s="116" t="s">
        <v>321</v>
      </c>
      <c r="D105" s="131" t="s">
        <v>447</v>
      </c>
      <c r="E105" s="121">
        <f t="shared" si="3"/>
        <v>10.52518150748984</v>
      </c>
      <c r="F105" s="122">
        <f>'darb.(a..ž) ''08'!D71</f>
        <v>0.5251815074898407</v>
      </c>
      <c r="G105" s="122"/>
      <c r="H105" s="122">
        <v>10</v>
      </c>
      <c r="I105" s="124">
        <v>11.75</v>
      </c>
      <c r="J105" s="124"/>
    </row>
    <row r="106" spans="1:10" ht="15">
      <c r="A106" s="112">
        <v>103</v>
      </c>
      <c r="B106" s="177" t="s">
        <v>69</v>
      </c>
      <c r="C106" s="116" t="s">
        <v>321</v>
      </c>
      <c r="D106" s="120" t="s">
        <v>615</v>
      </c>
      <c r="E106" s="121">
        <f t="shared" si="3"/>
        <v>10</v>
      </c>
      <c r="F106" s="128"/>
      <c r="G106" s="123"/>
      <c r="H106" s="122">
        <v>10</v>
      </c>
      <c r="I106" s="124">
        <v>5</v>
      </c>
      <c r="J106" s="124">
        <v>1.5</v>
      </c>
    </row>
    <row r="107" spans="1:10" ht="15">
      <c r="A107" s="112">
        <v>104</v>
      </c>
      <c r="B107" s="129" t="s">
        <v>70</v>
      </c>
      <c r="C107" s="116" t="s">
        <v>320</v>
      </c>
      <c r="D107" s="120" t="s">
        <v>155</v>
      </c>
      <c r="E107" s="121">
        <f t="shared" si="3"/>
        <v>9.003</v>
      </c>
      <c r="F107" s="128"/>
      <c r="G107" s="123">
        <v>1.67</v>
      </c>
      <c r="H107" s="122">
        <v>7.333</v>
      </c>
      <c r="I107" s="124">
        <v>1.6666666666666667</v>
      </c>
      <c r="J107" s="124">
        <v>1</v>
      </c>
    </row>
    <row r="108" spans="1:10" ht="15">
      <c r="A108" s="112">
        <v>105</v>
      </c>
      <c r="B108" s="177" t="s">
        <v>396</v>
      </c>
      <c r="C108" s="116" t="s">
        <v>317</v>
      </c>
      <c r="D108" s="120" t="s">
        <v>491</v>
      </c>
      <c r="E108" s="121">
        <f t="shared" si="3"/>
        <v>8.19323958988659</v>
      </c>
      <c r="F108" s="122">
        <f>'darb.(a..ž) ''08'!D89</f>
        <v>0.6932395898865896</v>
      </c>
      <c r="G108" s="123">
        <v>7.5</v>
      </c>
      <c r="H108" s="122"/>
      <c r="I108" s="124">
        <v>3.685</v>
      </c>
      <c r="J108" s="124">
        <v>0.998</v>
      </c>
    </row>
    <row r="109" spans="1:10" ht="15">
      <c r="A109" s="112">
        <v>106</v>
      </c>
      <c r="B109" s="179" t="s">
        <v>31</v>
      </c>
      <c r="C109" s="116" t="s">
        <v>321</v>
      </c>
      <c r="D109" s="131" t="s">
        <v>491</v>
      </c>
      <c r="E109" s="121">
        <f t="shared" si="3"/>
        <v>8.151089044939045</v>
      </c>
      <c r="F109" s="122">
        <f>'darb.(a..ž) ''08'!D33</f>
        <v>3.1510890449390443</v>
      </c>
      <c r="G109" s="123"/>
      <c r="H109" s="122">
        <v>5</v>
      </c>
      <c r="I109" s="124"/>
      <c r="J109" s="124"/>
    </row>
    <row r="110" spans="1:10" ht="15">
      <c r="A110" s="112">
        <v>107</v>
      </c>
      <c r="B110" s="177" t="s">
        <v>482</v>
      </c>
      <c r="C110" s="116" t="s">
        <v>322</v>
      </c>
      <c r="D110" s="120" t="s">
        <v>449</v>
      </c>
      <c r="E110" s="121">
        <f t="shared" si="3"/>
        <v>8.15</v>
      </c>
      <c r="F110" s="122">
        <f>'darb.(a..ž) ''08'!D36</f>
        <v>3.15</v>
      </c>
      <c r="G110" s="123">
        <v>5</v>
      </c>
      <c r="H110" s="122"/>
      <c r="I110" s="124"/>
      <c r="J110" s="124"/>
    </row>
    <row r="111" spans="1:10" ht="15">
      <c r="A111" s="112">
        <v>108</v>
      </c>
      <c r="B111" s="179" t="s">
        <v>71</v>
      </c>
      <c r="C111" s="116" t="s">
        <v>322</v>
      </c>
      <c r="D111" s="120" t="s">
        <v>448</v>
      </c>
      <c r="E111" s="121">
        <f t="shared" si="3"/>
        <v>8</v>
      </c>
      <c r="F111" s="128"/>
      <c r="G111" s="123">
        <v>5</v>
      </c>
      <c r="H111" s="122">
        <v>3</v>
      </c>
      <c r="I111" s="124">
        <v>3</v>
      </c>
      <c r="J111" s="124">
        <v>1</v>
      </c>
    </row>
    <row r="112" spans="1:10" ht="15">
      <c r="A112" s="112">
        <v>109</v>
      </c>
      <c r="B112" s="177" t="s">
        <v>41</v>
      </c>
      <c r="C112" s="116" t="s">
        <v>603</v>
      </c>
      <c r="D112" s="120" t="s">
        <v>491</v>
      </c>
      <c r="E112" s="121">
        <f t="shared" si="3"/>
        <v>7.5</v>
      </c>
      <c r="F112" s="128"/>
      <c r="G112" s="123">
        <v>7.5</v>
      </c>
      <c r="H112" s="122"/>
      <c r="I112" s="124"/>
      <c r="J112" s="124"/>
    </row>
    <row r="113" spans="1:10" ht="15">
      <c r="A113" s="112">
        <v>110</v>
      </c>
      <c r="B113" s="179" t="s">
        <v>404</v>
      </c>
      <c r="C113" s="116" t="s">
        <v>317</v>
      </c>
      <c r="D113" s="120" t="s">
        <v>489</v>
      </c>
      <c r="E113" s="121">
        <f t="shared" si="3"/>
        <v>7.5</v>
      </c>
      <c r="F113" s="128"/>
      <c r="G113" s="123"/>
      <c r="H113" s="122">
        <v>7.5</v>
      </c>
      <c r="I113" s="124"/>
      <c r="J113" s="124"/>
    </row>
    <row r="114" spans="1:10" ht="15">
      <c r="A114" s="112">
        <v>111</v>
      </c>
      <c r="B114" s="129" t="s">
        <v>15</v>
      </c>
      <c r="C114" s="116" t="s">
        <v>318</v>
      </c>
      <c r="D114" s="120" t="s">
        <v>487</v>
      </c>
      <c r="E114" s="121">
        <f t="shared" si="3"/>
        <v>7.100726029959363</v>
      </c>
      <c r="F114" s="122">
        <f>'darb.(a..ž) ''08'!D25</f>
        <v>2.100726029959363</v>
      </c>
      <c r="G114" s="123">
        <v>5</v>
      </c>
      <c r="H114" s="122"/>
      <c r="I114" s="124">
        <v>5</v>
      </c>
      <c r="J114" s="124">
        <v>2</v>
      </c>
    </row>
    <row r="115" spans="1:10" ht="15">
      <c r="A115" s="112">
        <v>112</v>
      </c>
      <c r="B115" s="177" t="s">
        <v>22</v>
      </c>
      <c r="C115" s="116" t="s">
        <v>321</v>
      </c>
      <c r="D115" s="127" t="s">
        <v>449</v>
      </c>
      <c r="E115" s="121">
        <f t="shared" si="3"/>
        <v>6.3</v>
      </c>
      <c r="F115" s="122">
        <f>'darb.(a..ž) ''08'!D7</f>
        <v>6.3</v>
      </c>
      <c r="G115" s="128"/>
      <c r="H115" s="128"/>
      <c r="I115" s="112"/>
      <c r="J115" s="112"/>
    </row>
    <row r="116" spans="1:10" ht="15">
      <c r="A116" s="112">
        <v>113</v>
      </c>
      <c r="B116" s="178" t="s">
        <v>403</v>
      </c>
      <c r="C116" s="116" t="s">
        <v>317</v>
      </c>
      <c r="D116" s="120" t="s">
        <v>448</v>
      </c>
      <c r="E116" s="121">
        <f t="shared" si="3"/>
        <v>6.25</v>
      </c>
      <c r="F116" s="128"/>
      <c r="G116" s="123"/>
      <c r="H116" s="122">
        <v>6.25</v>
      </c>
      <c r="I116" s="124">
        <v>2.5</v>
      </c>
      <c r="J116" s="124">
        <v>3</v>
      </c>
    </row>
    <row r="117" spans="1:10" ht="15">
      <c r="A117" s="112">
        <v>114</v>
      </c>
      <c r="B117" s="179" t="s">
        <v>68</v>
      </c>
      <c r="C117" s="116" t="s">
        <v>508</v>
      </c>
      <c r="D117" s="120" t="s">
        <v>448</v>
      </c>
      <c r="E117" s="121">
        <f t="shared" si="3"/>
        <v>6</v>
      </c>
      <c r="F117" s="122"/>
      <c r="G117" s="123"/>
      <c r="H117" s="122">
        <v>6</v>
      </c>
      <c r="I117" s="124"/>
      <c r="J117" s="124">
        <v>1</v>
      </c>
    </row>
    <row r="118" spans="1:10" ht="15">
      <c r="A118" s="112">
        <v>115</v>
      </c>
      <c r="B118" s="177" t="s">
        <v>58</v>
      </c>
      <c r="C118" s="116" t="s">
        <v>315</v>
      </c>
      <c r="D118" s="120" t="s">
        <v>449</v>
      </c>
      <c r="E118" s="121">
        <f t="shared" si="3"/>
        <v>6</v>
      </c>
      <c r="F118" s="128"/>
      <c r="G118" s="123">
        <v>6</v>
      </c>
      <c r="H118" s="122"/>
      <c r="I118" s="124">
        <v>15.98</v>
      </c>
      <c r="J118" s="124">
        <v>1</v>
      </c>
    </row>
    <row r="119" spans="1:10" ht="15">
      <c r="A119" s="112">
        <v>116</v>
      </c>
      <c r="B119" s="177" t="s">
        <v>59</v>
      </c>
      <c r="C119" s="116" t="s">
        <v>321</v>
      </c>
      <c r="D119" s="120" t="s">
        <v>494</v>
      </c>
      <c r="E119" s="121">
        <f t="shared" si="3"/>
        <v>5.5</v>
      </c>
      <c r="F119" s="128"/>
      <c r="G119" s="123">
        <v>5.5</v>
      </c>
      <c r="H119" s="122"/>
      <c r="I119" s="124"/>
      <c r="J119" s="124"/>
    </row>
    <row r="120" spans="1:10" ht="15">
      <c r="A120" s="112">
        <v>117</v>
      </c>
      <c r="B120" s="179" t="s">
        <v>405</v>
      </c>
      <c r="C120" s="116" t="s">
        <v>315</v>
      </c>
      <c r="D120" s="120" t="s">
        <v>489</v>
      </c>
      <c r="E120" s="121">
        <f t="shared" si="3"/>
        <v>5</v>
      </c>
      <c r="F120" s="128"/>
      <c r="G120" s="123">
        <v>5</v>
      </c>
      <c r="H120" s="122"/>
      <c r="I120" s="124">
        <v>6.25</v>
      </c>
      <c r="J120" s="124">
        <v>5</v>
      </c>
    </row>
    <row r="121" spans="1:10" ht="15">
      <c r="A121" s="112">
        <v>118</v>
      </c>
      <c r="B121" s="177" t="s">
        <v>72</v>
      </c>
      <c r="C121" s="116" t="s">
        <v>322</v>
      </c>
      <c r="D121" s="120" t="s">
        <v>449</v>
      </c>
      <c r="E121" s="121">
        <f t="shared" si="3"/>
        <v>5</v>
      </c>
      <c r="F121" s="128"/>
      <c r="G121" s="123">
        <v>0</v>
      </c>
      <c r="H121" s="122">
        <v>5</v>
      </c>
      <c r="I121" s="124"/>
      <c r="J121" s="124"/>
    </row>
    <row r="122" spans="1:10" ht="15">
      <c r="A122" s="112">
        <v>119</v>
      </c>
      <c r="B122" s="179" t="s">
        <v>73</v>
      </c>
      <c r="C122" s="116" t="s">
        <v>321</v>
      </c>
      <c r="D122" s="120" t="s">
        <v>155</v>
      </c>
      <c r="E122" s="121">
        <f t="shared" si="3"/>
        <v>5</v>
      </c>
      <c r="F122" s="128"/>
      <c r="G122" s="123">
        <v>5</v>
      </c>
      <c r="H122" s="122"/>
      <c r="I122" s="124"/>
      <c r="J122" s="124"/>
    </row>
    <row r="123" spans="1:10" ht="15">
      <c r="A123" s="112">
        <v>120</v>
      </c>
      <c r="B123" s="177" t="s">
        <v>74</v>
      </c>
      <c r="C123" s="116" t="s">
        <v>321</v>
      </c>
      <c r="D123" s="120" t="s">
        <v>447</v>
      </c>
      <c r="E123" s="121">
        <f t="shared" si="3"/>
        <v>5</v>
      </c>
      <c r="F123" s="128"/>
      <c r="G123" s="123">
        <v>5</v>
      </c>
      <c r="H123" s="122"/>
      <c r="I123" s="124"/>
      <c r="J123" s="124"/>
    </row>
    <row r="124" spans="1:10" ht="15">
      <c r="A124" s="112">
        <v>121</v>
      </c>
      <c r="B124" s="179" t="s">
        <v>60</v>
      </c>
      <c r="C124" s="116" t="s">
        <v>330</v>
      </c>
      <c r="D124" s="120" t="s">
        <v>448</v>
      </c>
      <c r="E124" s="121">
        <f t="shared" si="3"/>
        <v>4.917</v>
      </c>
      <c r="F124" s="128"/>
      <c r="G124" s="123"/>
      <c r="H124" s="122">
        <v>4.917</v>
      </c>
      <c r="I124" s="124"/>
      <c r="J124" s="124"/>
    </row>
    <row r="125" spans="1:10" ht="15">
      <c r="A125" s="112">
        <v>122</v>
      </c>
      <c r="B125" s="177" t="s">
        <v>9</v>
      </c>
      <c r="C125" s="116" t="s">
        <v>321</v>
      </c>
      <c r="D125" s="120" t="s">
        <v>446</v>
      </c>
      <c r="E125" s="121">
        <f t="shared" si="3"/>
        <v>4.600726029959363</v>
      </c>
      <c r="F125" s="122">
        <f>'darb.(a..ž) ''08'!D5</f>
        <v>2.100726029959363</v>
      </c>
      <c r="G125" s="123">
        <v>2.5</v>
      </c>
      <c r="H125" s="122"/>
      <c r="I125" s="124"/>
      <c r="J125" s="124"/>
    </row>
    <row r="126" spans="1:10" ht="15">
      <c r="A126" s="112">
        <v>123</v>
      </c>
      <c r="B126" s="177" t="s">
        <v>75</v>
      </c>
      <c r="C126" s="116" t="s">
        <v>105</v>
      </c>
      <c r="D126" s="120" t="s">
        <v>449</v>
      </c>
      <c r="E126" s="121">
        <f t="shared" si="3"/>
        <v>4.5</v>
      </c>
      <c r="F126" s="128"/>
      <c r="G126" s="123">
        <v>2.5</v>
      </c>
      <c r="H126" s="122">
        <v>2</v>
      </c>
      <c r="I126" s="124"/>
      <c r="J126" s="124"/>
    </row>
    <row r="127" spans="1:10" ht="15">
      <c r="A127" s="112">
        <v>124</v>
      </c>
      <c r="B127" s="177" t="s">
        <v>216</v>
      </c>
      <c r="C127" s="116" t="s">
        <v>318</v>
      </c>
      <c r="D127" s="120" t="s">
        <v>449</v>
      </c>
      <c r="E127" s="121">
        <f t="shared" si="3"/>
        <v>4.463965619845952</v>
      </c>
      <c r="F127" s="122">
        <f>'darb.(a..ž) ''08'!D85</f>
        <v>2.7939656198459524</v>
      </c>
      <c r="G127" s="123">
        <v>1.67</v>
      </c>
      <c r="H127" s="122"/>
      <c r="I127" s="124"/>
      <c r="J127" s="124"/>
    </row>
    <row r="128" spans="1:10" ht="15">
      <c r="A128" s="112">
        <v>125</v>
      </c>
      <c r="B128" s="179" t="s">
        <v>485</v>
      </c>
      <c r="C128" s="116" t="s">
        <v>321</v>
      </c>
      <c r="D128" s="120" t="s">
        <v>447</v>
      </c>
      <c r="E128" s="121">
        <f t="shared" si="3"/>
        <v>4.46</v>
      </c>
      <c r="F128" s="122">
        <f>'darb.(a..ž) ''08'!D23</f>
        <v>4.46</v>
      </c>
      <c r="G128" s="123"/>
      <c r="H128" s="122"/>
      <c r="I128" s="124"/>
      <c r="J128" s="124"/>
    </row>
    <row r="129" spans="1:10" ht="15">
      <c r="A129" s="112">
        <v>126</v>
      </c>
      <c r="B129" s="177" t="s">
        <v>30</v>
      </c>
      <c r="C129" s="116" t="s">
        <v>321</v>
      </c>
      <c r="D129" s="120" t="s">
        <v>447</v>
      </c>
      <c r="E129" s="121">
        <f t="shared" si="3"/>
        <v>4.46</v>
      </c>
      <c r="F129" s="122">
        <f>'darb.(a..ž) ''08'!D28</f>
        <v>4.46</v>
      </c>
      <c r="G129" s="123"/>
      <c r="H129" s="122"/>
      <c r="I129" s="124"/>
      <c r="J129" s="124"/>
    </row>
    <row r="130" spans="1:10" ht="15">
      <c r="A130" s="112">
        <v>127</v>
      </c>
      <c r="B130" s="179" t="s">
        <v>406</v>
      </c>
      <c r="C130" s="116" t="s">
        <v>331</v>
      </c>
      <c r="D130" s="120" t="s">
        <v>332</v>
      </c>
      <c r="E130" s="121">
        <f t="shared" si="3"/>
        <v>3.84</v>
      </c>
      <c r="F130" s="128"/>
      <c r="G130" s="123">
        <v>3.84</v>
      </c>
      <c r="H130" s="122"/>
      <c r="I130" s="124"/>
      <c r="J130" s="124"/>
    </row>
    <row r="131" spans="1:10" ht="15">
      <c r="A131" s="112">
        <v>128</v>
      </c>
      <c r="B131" s="179" t="s">
        <v>407</v>
      </c>
      <c r="C131" s="116" t="s">
        <v>322</v>
      </c>
      <c r="D131" s="120" t="s">
        <v>615</v>
      </c>
      <c r="E131" s="121">
        <f t="shared" si="3"/>
        <v>3.673333333333333</v>
      </c>
      <c r="F131" s="128"/>
      <c r="G131" s="123">
        <v>2.34</v>
      </c>
      <c r="H131" s="122">
        <v>1.3333333333333333</v>
      </c>
      <c r="I131" s="124"/>
      <c r="J131" s="124">
        <v>0.5</v>
      </c>
    </row>
    <row r="132" spans="1:10" ht="15">
      <c r="A132" s="112">
        <v>129</v>
      </c>
      <c r="B132" s="179" t="s">
        <v>40</v>
      </c>
      <c r="C132" s="116" t="s">
        <v>603</v>
      </c>
      <c r="D132" s="120" t="s">
        <v>448</v>
      </c>
      <c r="E132" s="121">
        <f aca="true" t="shared" si="4" ref="E132:E163">H132+G132+F132</f>
        <v>3.667</v>
      </c>
      <c r="F132" s="128"/>
      <c r="G132" s="123"/>
      <c r="H132" s="122">
        <v>3.667</v>
      </c>
      <c r="I132" s="124"/>
      <c r="J132" s="124"/>
    </row>
    <row r="133" spans="1:10" ht="15">
      <c r="A133" s="112">
        <v>130</v>
      </c>
      <c r="B133" s="177" t="s">
        <v>76</v>
      </c>
      <c r="C133" s="116" t="s">
        <v>321</v>
      </c>
      <c r="D133" s="120" t="s">
        <v>447</v>
      </c>
      <c r="E133" s="121">
        <f t="shared" si="4"/>
        <v>3</v>
      </c>
      <c r="F133" s="128"/>
      <c r="G133" s="123">
        <v>3</v>
      </c>
      <c r="H133" s="122"/>
      <c r="I133" s="124">
        <v>7.875</v>
      </c>
      <c r="J133" s="124">
        <v>1</v>
      </c>
    </row>
    <row r="134" spans="1:10" ht="15">
      <c r="A134" s="112">
        <v>131</v>
      </c>
      <c r="B134" s="179" t="s">
        <v>77</v>
      </c>
      <c r="C134" s="116" t="s">
        <v>320</v>
      </c>
      <c r="D134" s="131" t="s">
        <v>494</v>
      </c>
      <c r="E134" s="121">
        <f t="shared" si="4"/>
        <v>3</v>
      </c>
      <c r="F134" s="128"/>
      <c r="G134" s="123"/>
      <c r="H134" s="122">
        <v>3</v>
      </c>
      <c r="I134" s="124"/>
      <c r="J134" s="124">
        <v>1.5</v>
      </c>
    </row>
    <row r="135" spans="1:10" ht="15">
      <c r="A135" s="112">
        <v>132</v>
      </c>
      <c r="B135" s="179" t="s">
        <v>78</v>
      </c>
      <c r="C135" s="116" t="s">
        <v>321</v>
      </c>
      <c r="D135" s="131" t="s">
        <v>155</v>
      </c>
      <c r="E135" s="121">
        <f t="shared" si="4"/>
        <v>3</v>
      </c>
      <c r="F135" s="128"/>
      <c r="G135" s="123"/>
      <c r="H135" s="122">
        <v>3</v>
      </c>
      <c r="I135" s="124"/>
      <c r="J135" s="124"/>
    </row>
    <row r="136" spans="1:10" ht="15">
      <c r="A136" s="112">
        <v>133</v>
      </c>
      <c r="B136" s="129" t="s">
        <v>61</v>
      </c>
      <c r="C136" s="116" t="s">
        <v>105</v>
      </c>
      <c r="D136" s="120" t="s">
        <v>615</v>
      </c>
      <c r="E136" s="121">
        <f t="shared" si="4"/>
        <v>2.5</v>
      </c>
      <c r="F136" s="128"/>
      <c r="G136" s="123">
        <v>2.5</v>
      </c>
      <c r="H136" s="122"/>
      <c r="I136" s="124">
        <v>2.5</v>
      </c>
      <c r="J136" s="124"/>
    </row>
    <row r="137" spans="1:10" ht="15">
      <c r="A137" s="112">
        <v>134</v>
      </c>
      <c r="B137" s="177" t="s">
        <v>18</v>
      </c>
      <c r="C137" s="116" t="s">
        <v>108</v>
      </c>
      <c r="D137" s="120" t="s">
        <v>449</v>
      </c>
      <c r="E137" s="121">
        <f t="shared" si="4"/>
        <v>2.3632395898865894</v>
      </c>
      <c r="F137" s="122">
        <f>'darb.(a..ž) ''08'!D31</f>
        <v>0.6932395898865896</v>
      </c>
      <c r="G137" s="123">
        <v>1.67</v>
      </c>
      <c r="H137" s="122"/>
      <c r="I137" s="124"/>
      <c r="J137" s="124">
        <v>0.5</v>
      </c>
    </row>
    <row r="138" spans="1:10" ht="15">
      <c r="A138" s="112">
        <v>135</v>
      </c>
      <c r="B138" s="179" t="s">
        <v>393</v>
      </c>
      <c r="C138" s="116" t="s">
        <v>106</v>
      </c>
      <c r="D138" s="131" t="s">
        <v>489</v>
      </c>
      <c r="E138" s="121">
        <f t="shared" si="4"/>
        <v>2.100726029959363</v>
      </c>
      <c r="F138" s="122">
        <f>'darb.(a..ž) ''08'!D81</f>
        <v>2.100726029959363</v>
      </c>
      <c r="G138" s="123"/>
      <c r="H138" s="122"/>
      <c r="I138" s="124"/>
      <c r="J138" s="124"/>
    </row>
    <row r="139" spans="1:10" ht="15">
      <c r="A139" s="112">
        <v>136</v>
      </c>
      <c r="B139" s="177" t="s">
        <v>224</v>
      </c>
      <c r="C139" s="116" t="s">
        <v>321</v>
      </c>
      <c r="D139" s="131" t="s">
        <v>447</v>
      </c>
      <c r="E139" s="121">
        <f t="shared" si="4"/>
        <v>2.1</v>
      </c>
      <c r="F139" s="128">
        <v>2.1</v>
      </c>
      <c r="G139" s="123"/>
      <c r="H139" s="122"/>
      <c r="I139" s="124"/>
      <c r="J139" s="124"/>
    </row>
    <row r="140" spans="1:10" ht="15">
      <c r="A140" s="112">
        <v>137</v>
      </c>
      <c r="B140" s="179" t="s">
        <v>79</v>
      </c>
      <c r="C140" s="132" t="s">
        <v>106</v>
      </c>
      <c r="D140" s="131" t="s">
        <v>615</v>
      </c>
      <c r="E140" s="121">
        <f t="shared" si="4"/>
        <v>2</v>
      </c>
      <c r="F140" s="128"/>
      <c r="G140" s="123"/>
      <c r="H140" s="122">
        <v>2</v>
      </c>
      <c r="I140" s="124"/>
      <c r="J140" s="124"/>
    </row>
    <row r="141" spans="1:10" ht="15">
      <c r="A141" s="112">
        <v>138</v>
      </c>
      <c r="B141" s="179" t="s">
        <v>80</v>
      </c>
      <c r="C141" s="116" t="s">
        <v>320</v>
      </c>
      <c r="D141" s="120" t="s">
        <v>155</v>
      </c>
      <c r="E141" s="121">
        <f t="shared" si="4"/>
        <v>2</v>
      </c>
      <c r="F141" s="128"/>
      <c r="G141" s="123"/>
      <c r="H141" s="122">
        <v>2</v>
      </c>
      <c r="I141" s="124"/>
      <c r="J141" s="124"/>
    </row>
    <row r="142" spans="1:10" ht="15">
      <c r="A142" s="112">
        <v>139</v>
      </c>
      <c r="B142" s="177" t="s">
        <v>81</v>
      </c>
      <c r="C142" s="113" t="s">
        <v>601</v>
      </c>
      <c r="D142" s="120" t="s">
        <v>615</v>
      </c>
      <c r="E142" s="121">
        <f t="shared" si="4"/>
        <v>2</v>
      </c>
      <c r="F142" s="128"/>
      <c r="G142" s="123">
        <v>2</v>
      </c>
      <c r="H142" s="122"/>
      <c r="I142" s="124"/>
      <c r="J142" s="124"/>
    </row>
    <row r="143" spans="1:10" ht="15">
      <c r="A143" s="112">
        <v>140</v>
      </c>
      <c r="B143" s="179" t="s">
        <v>82</v>
      </c>
      <c r="C143" s="116" t="s">
        <v>321</v>
      </c>
      <c r="D143" s="120" t="s">
        <v>448</v>
      </c>
      <c r="E143" s="121">
        <f t="shared" si="4"/>
        <v>1.25</v>
      </c>
      <c r="F143" s="128"/>
      <c r="G143" s="123"/>
      <c r="H143" s="122">
        <v>1.25</v>
      </c>
      <c r="I143" s="124"/>
      <c r="J143" s="124"/>
    </row>
    <row r="144" spans="1:10" ht="15">
      <c r="A144" s="112">
        <v>141</v>
      </c>
      <c r="B144" s="177" t="s">
        <v>465</v>
      </c>
      <c r="C144" s="116" t="s">
        <v>318</v>
      </c>
      <c r="D144" s="120" t="s">
        <v>447</v>
      </c>
      <c r="E144" s="121">
        <f t="shared" si="4"/>
        <v>1.0503630149796814</v>
      </c>
      <c r="F144" s="122">
        <f>'darb.(a..ž) ''08'!D51</f>
        <v>1.0503630149796814</v>
      </c>
      <c r="G144" s="123"/>
      <c r="H144" s="122"/>
      <c r="I144" s="124"/>
      <c r="J144" s="124"/>
    </row>
    <row r="145" spans="1:10" ht="15">
      <c r="A145" s="112">
        <v>142</v>
      </c>
      <c r="B145" s="129" t="s">
        <v>33</v>
      </c>
      <c r="C145" s="116" t="s">
        <v>320</v>
      </c>
      <c r="D145" s="120" t="s">
        <v>155</v>
      </c>
      <c r="E145" s="121">
        <f t="shared" si="4"/>
        <v>1.0503630149796814</v>
      </c>
      <c r="F145" s="122">
        <f>'darb.(a..ž) ''08'!D37</f>
        <v>1.0503630149796814</v>
      </c>
      <c r="G145" s="123"/>
      <c r="H145" s="122"/>
      <c r="I145" s="124"/>
      <c r="J145" s="124"/>
    </row>
    <row r="146" spans="1:10" ht="15">
      <c r="A146" s="112">
        <v>143</v>
      </c>
      <c r="B146" s="177" t="s">
        <v>552</v>
      </c>
      <c r="C146" s="116" t="s">
        <v>315</v>
      </c>
      <c r="D146" s="120" t="s">
        <v>487</v>
      </c>
      <c r="E146" s="121">
        <f t="shared" si="4"/>
        <v>1.0503630149796814</v>
      </c>
      <c r="F146" s="122">
        <f>'darb.(a..ž) ''08'!D43</f>
        <v>1.0503630149796814</v>
      </c>
      <c r="G146" s="123"/>
      <c r="H146" s="122"/>
      <c r="I146" s="124"/>
      <c r="J146" s="124"/>
    </row>
    <row r="147" spans="1:10" ht="15">
      <c r="A147" s="112">
        <v>144</v>
      </c>
      <c r="B147" s="177" t="s">
        <v>473</v>
      </c>
      <c r="C147" s="116" t="s">
        <v>320</v>
      </c>
      <c r="D147" s="120" t="s">
        <v>491</v>
      </c>
      <c r="E147" s="121">
        <f t="shared" si="4"/>
        <v>1.0503630149796814</v>
      </c>
      <c r="F147" s="122">
        <f>'darb.(a..ž) ''08'!D76</f>
        <v>1.0503630149796814</v>
      </c>
      <c r="G147" s="123"/>
      <c r="H147" s="122"/>
      <c r="I147" s="124"/>
      <c r="J147" s="124"/>
    </row>
    <row r="148" spans="1:10" ht="15">
      <c r="A148" s="112">
        <v>145</v>
      </c>
      <c r="B148" s="179" t="s">
        <v>392</v>
      </c>
      <c r="C148" s="116" t="s">
        <v>320</v>
      </c>
      <c r="D148" s="120" t="s">
        <v>447</v>
      </c>
      <c r="E148" s="121">
        <f t="shared" si="4"/>
        <v>0.35712342509309164</v>
      </c>
      <c r="F148" s="122">
        <f>'darb.(a..ž) ''08'!D80</f>
        <v>0.35712342509309164</v>
      </c>
      <c r="G148" s="123"/>
      <c r="H148" s="122"/>
      <c r="I148" s="124"/>
      <c r="J148" s="124"/>
    </row>
    <row r="149" spans="1:10" ht="15">
      <c r="A149" s="112">
        <v>146</v>
      </c>
      <c r="B149" s="177" t="s">
        <v>602</v>
      </c>
      <c r="C149" s="116" t="s">
        <v>533</v>
      </c>
      <c r="D149" s="120" t="s">
        <v>449</v>
      </c>
      <c r="E149" s="121">
        <f t="shared" si="4"/>
        <v>0</v>
      </c>
      <c r="F149" s="128"/>
      <c r="G149" s="123">
        <v>0</v>
      </c>
      <c r="H149" s="122"/>
      <c r="I149" s="124"/>
      <c r="J149" s="124"/>
    </row>
    <row r="150" spans="1:10" ht="15">
      <c r="A150" s="112">
        <v>147</v>
      </c>
      <c r="B150" s="178" t="s">
        <v>83</v>
      </c>
      <c r="C150" s="116" t="s">
        <v>321</v>
      </c>
      <c r="D150" s="120" t="s">
        <v>448</v>
      </c>
      <c r="E150" s="121">
        <f t="shared" si="4"/>
        <v>0</v>
      </c>
      <c r="F150" s="128"/>
      <c r="G150" s="123"/>
      <c r="H150" s="122"/>
      <c r="I150" s="124">
        <v>55.32</v>
      </c>
      <c r="J150" s="124"/>
    </row>
    <row r="151" spans="1:10" ht="15">
      <c r="A151" s="112">
        <v>148</v>
      </c>
      <c r="B151" s="179" t="s">
        <v>84</v>
      </c>
      <c r="C151" s="116" t="s">
        <v>321</v>
      </c>
      <c r="D151" s="131" t="s">
        <v>449</v>
      </c>
      <c r="E151" s="121">
        <f t="shared" si="4"/>
        <v>0</v>
      </c>
      <c r="F151" s="128"/>
      <c r="G151" s="123"/>
      <c r="H151" s="122"/>
      <c r="I151" s="124">
        <v>44.99333333333333</v>
      </c>
      <c r="J151" s="124"/>
    </row>
    <row r="152" spans="1:10" ht="15">
      <c r="A152" s="112">
        <v>149</v>
      </c>
      <c r="B152" s="179" t="s">
        <v>62</v>
      </c>
      <c r="C152" s="116" t="s">
        <v>317</v>
      </c>
      <c r="D152" s="120" t="s">
        <v>615</v>
      </c>
      <c r="E152" s="121">
        <f t="shared" si="4"/>
        <v>0</v>
      </c>
      <c r="F152" s="128"/>
      <c r="G152" s="123"/>
      <c r="H152" s="122"/>
      <c r="I152" s="124"/>
      <c r="J152" s="124">
        <v>13.8</v>
      </c>
    </row>
    <row r="153" spans="1:10" ht="15">
      <c r="A153" s="112">
        <v>150</v>
      </c>
      <c r="B153" s="179" t="s">
        <v>64</v>
      </c>
      <c r="C153" s="116" t="s">
        <v>508</v>
      </c>
      <c r="D153" s="120" t="s">
        <v>491</v>
      </c>
      <c r="E153" s="121">
        <f t="shared" si="4"/>
        <v>0</v>
      </c>
      <c r="F153" s="128"/>
      <c r="G153" s="123"/>
      <c r="H153" s="122"/>
      <c r="I153" s="124">
        <v>5</v>
      </c>
      <c r="J153" s="124">
        <v>7</v>
      </c>
    </row>
    <row r="154" spans="1:10" ht="15">
      <c r="A154" s="112">
        <v>151</v>
      </c>
      <c r="B154" s="129" t="s">
        <v>65</v>
      </c>
      <c r="C154" s="116" t="s">
        <v>318</v>
      </c>
      <c r="D154" s="120" t="s">
        <v>155</v>
      </c>
      <c r="E154" s="121">
        <f t="shared" si="4"/>
        <v>0</v>
      </c>
      <c r="F154" s="128"/>
      <c r="G154" s="123"/>
      <c r="H154" s="122"/>
      <c r="I154" s="124">
        <v>2.5</v>
      </c>
      <c r="J154" s="124">
        <v>4.5</v>
      </c>
    </row>
    <row r="155" spans="1:10" ht="15">
      <c r="A155" s="112">
        <v>152</v>
      </c>
      <c r="B155" s="179" t="s">
        <v>85</v>
      </c>
      <c r="C155" s="116" t="s">
        <v>320</v>
      </c>
      <c r="D155" s="131" t="s">
        <v>447</v>
      </c>
      <c r="E155" s="121">
        <f t="shared" si="4"/>
        <v>0</v>
      </c>
      <c r="F155" s="128"/>
      <c r="G155" s="123"/>
      <c r="H155" s="122"/>
      <c r="I155" s="124">
        <v>4.25</v>
      </c>
      <c r="J155" s="124">
        <v>1</v>
      </c>
    </row>
    <row r="156" spans="1:10" ht="15">
      <c r="A156" s="112">
        <v>153</v>
      </c>
      <c r="B156" s="179" t="s">
        <v>86</v>
      </c>
      <c r="C156" s="116" t="s">
        <v>108</v>
      </c>
      <c r="D156" s="120" t="s">
        <v>448</v>
      </c>
      <c r="E156" s="121">
        <f t="shared" si="4"/>
        <v>0</v>
      </c>
      <c r="F156" s="128"/>
      <c r="G156" s="123"/>
      <c r="H156" s="122"/>
      <c r="I156" s="124"/>
      <c r="J156" s="124">
        <v>5</v>
      </c>
    </row>
    <row r="157" spans="1:10" ht="15">
      <c r="A157" s="112">
        <v>154</v>
      </c>
      <c r="B157" s="179" t="s">
        <v>63</v>
      </c>
      <c r="C157" s="116" t="s">
        <v>321</v>
      </c>
      <c r="D157" s="131" t="s">
        <v>448</v>
      </c>
      <c r="E157" s="121">
        <f t="shared" si="4"/>
        <v>0</v>
      </c>
      <c r="F157" s="128"/>
      <c r="G157" s="123"/>
      <c r="H157" s="122"/>
      <c r="I157" s="124">
        <v>5</v>
      </c>
      <c r="J157" s="124"/>
    </row>
    <row r="158" spans="1:10" ht="15">
      <c r="A158" s="112">
        <v>155</v>
      </c>
      <c r="B158" s="179" t="s">
        <v>87</v>
      </c>
      <c r="C158" s="116" t="s">
        <v>321</v>
      </c>
      <c r="D158" s="120" t="s">
        <v>491</v>
      </c>
      <c r="E158" s="121">
        <f t="shared" si="4"/>
        <v>0</v>
      </c>
      <c r="F158" s="128"/>
      <c r="G158" s="123"/>
      <c r="H158" s="122"/>
      <c r="I158" s="124">
        <v>2.5</v>
      </c>
      <c r="J158" s="124"/>
    </row>
    <row r="159" spans="1:10" ht="15">
      <c r="A159" s="112">
        <v>156</v>
      </c>
      <c r="B159" s="179" t="s">
        <v>39</v>
      </c>
      <c r="C159" s="116" t="s">
        <v>108</v>
      </c>
      <c r="D159" s="120" t="s">
        <v>447</v>
      </c>
      <c r="E159" s="121">
        <f t="shared" si="4"/>
        <v>0</v>
      </c>
      <c r="F159" s="128"/>
      <c r="G159" s="123"/>
      <c r="H159" s="122"/>
      <c r="I159" s="124">
        <v>2.5</v>
      </c>
      <c r="J159" s="124"/>
    </row>
    <row r="160" spans="1:10" ht="15">
      <c r="A160" s="112">
        <v>157</v>
      </c>
      <c r="B160" s="179" t="s">
        <v>88</v>
      </c>
      <c r="C160" s="116" t="s">
        <v>330</v>
      </c>
      <c r="D160" s="120" t="s">
        <v>615</v>
      </c>
      <c r="E160" s="121">
        <f t="shared" si="4"/>
        <v>0</v>
      </c>
      <c r="F160" s="128"/>
      <c r="G160" s="123"/>
      <c r="H160" s="122"/>
      <c r="I160" s="124">
        <v>1.6666666666666667</v>
      </c>
      <c r="J160" s="124"/>
    </row>
    <row r="161" spans="1:10" ht="14.25" customHeight="1">
      <c r="A161" s="112">
        <v>158</v>
      </c>
      <c r="B161" s="179" t="s">
        <v>408</v>
      </c>
      <c r="C161" s="116" t="s">
        <v>333</v>
      </c>
      <c r="D161" s="120" t="s">
        <v>615</v>
      </c>
      <c r="E161" s="121">
        <f t="shared" si="4"/>
        <v>0</v>
      </c>
      <c r="F161" s="128"/>
      <c r="G161" s="123"/>
      <c r="H161" s="122"/>
      <c r="I161" s="124">
        <v>1.6666666666666667</v>
      </c>
      <c r="J161" s="124"/>
    </row>
    <row r="162" spans="1:10" ht="15">
      <c r="A162" s="112">
        <v>159</v>
      </c>
      <c r="B162" s="179" t="s">
        <v>89</v>
      </c>
      <c r="C162" s="116" t="s">
        <v>321</v>
      </c>
      <c r="D162" s="131" t="s">
        <v>449</v>
      </c>
      <c r="E162" s="121">
        <f t="shared" si="4"/>
        <v>0</v>
      </c>
      <c r="F162" s="128"/>
      <c r="G162" s="123"/>
      <c r="H162" s="122"/>
      <c r="I162" s="124">
        <v>1.5</v>
      </c>
      <c r="J162" s="124"/>
    </row>
    <row r="163" spans="1:10" ht="15">
      <c r="A163" s="112">
        <v>160</v>
      </c>
      <c r="B163" s="179" t="s">
        <v>90</v>
      </c>
      <c r="C163" s="113" t="s">
        <v>320</v>
      </c>
      <c r="D163" s="133" t="s">
        <v>449</v>
      </c>
      <c r="E163" s="121">
        <f t="shared" si="4"/>
        <v>0</v>
      </c>
      <c r="F163" s="128"/>
      <c r="G163" s="123"/>
      <c r="H163" s="122"/>
      <c r="I163" s="124"/>
      <c r="J163" s="124">
        <v>1.333</v>
      </c>
    </row>
    <row r="164" spans="1:10" ht="15">
      <c r="A164" s="112">
        <v>161</v>
      </c>
      <c r="B164" s="177" t="s">
        <v>91</v>
      </c>
      <c r="C164" s="113" t="s">
        <v>321</v>
      </c>
      <c r="D164" s="133" t="s">
        <v>494</v>
      </c>
      <c r="E164" s="121">
        <f>H164+G164+F164</f>
        <v>0</v>
      </c>
      <c r="F164" s="128"/>
      <c r="G164" s="123"/>
      <c r="H164" s="122"/>
      <c r="I164" s="124"/>
      <c r="J164" s="124">
        <v>1.25</v>
      </c>
    </row>
    <row r="165" spans="5:10" ht="12.75">
      <c r="E165" s="6">
        <f aca="true" t="shared" si="5" ref="E165:J165">SUM(E4:E164)</f>
        <v>8223.83072037361</v>
      </c>
      <c r="F165" s="6">
        <f t="shared" si="5"/>
        <v>2726.8993870402805</v>
      </c>
      <c r="G165" s="6">
        <f t="shared" si="5"/>
        <v>3437.2000000000016</v>
      </c>
      <c r="H165" s="6">
        <f t="shared" si="5"/>
        <v>2059.7313333333336</v>
      </c>
      <c r="I165" s="6">
        <f t="shared" si="5"/>
        <v>1858.5413333333336</v>
      </c>
      <c r="J165" s="6">
        <f t="shared" si="5"/>
        <v>489.54900000000004</v>
      </c>
    </row>
    <row r="169" ht="12.75">
      <c r="D169" s="6"/>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Vaida</dc:creator>
  <cp:keywords/>
  <dc:description/>
  <cp:lastModifiedBy>Vaida</cp:lastModifiedBy>
  <cp:lastPrinted>2010-02-02T12:49:25Z</cp:lastPrinted>
  <dcterms:created xsi:type="dcterms:W3CDTF">2008-12-03T12:58:34Z</dcterms:created>
  <dcterms:modified xsi:type="dcterms:W3CDTF">2010-02-04T09:27:14Z</dcterms:modified>
  <cp:category/>
  <cp:version/>
  <cp:contentType/>
  <cp:contentStatus/>
</cp:coreProperties>
</file>